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Questa_cartella_di_lavoro"/>
  <mc:AlternateContent xmlns:mc="http://schemas.openxmlformats.org/markup-compatibility/2006">
    <mc:Choice Requires="x15">
      <x15ac:absPath xmlns:x15ac="http://schemas.microsoft.com/office/spreadsheetml/2010/11/ac" url="C:\Users\Elviro\Desktop\Colobraro\2°\"/>
    </mc:Choice>
  </mc:AlternateContent>
  <xr:revisionPtr revIDLastSave="0" documentId="8_{DEC5E56A-032D-423B-B070-52CE5B2AE90C}" xr6:coauthVersionLast="47" xr6:coauthVersionMax="47" xr10:uidLastSave="{00000000-0000-0000-0000-000000000000}"/>
  <bookViews>
    <workbookView xWindow="-23235" yWindow="1035" windowWidth="21600" windowHeight="11775" tabRatio="577" activeTab="1" xr2:uid="{00000000-000D-0000-FFFF-FFFF00000000}"/>
  </bookViews>
  <sheets>
    <sheet name="INTESTAZIONE" sheetId="44" r:id="rId1"/>
    <sheet name="NP OCV 01" sheetId="281" r:id="rId2"/>
    <sheet name="NP OCV 02" sheetId="237" r:id="rId3"/>
    <sheet name="NP OCV 03" sheetId="236" r:id="rId4"/>
    <sheet name="NP OCV 04" sheetId="270" r:id="rId5"/>
    <sheet name="NP OCV 05" sheetId="271" r:id="rId6"/>
    <sheet name="NP OCV 06" sheetId="272" r:id="rId7"/>
    <sheet name="NP OCV 07" sheetId="273" r:id="rId8"/>
    <sheet name="NP OCV 08" sheetId="274" r:id="rId9"/>
    <sheet name="NP OCV 09" sheetId="275" r:id="rId10"/>
    <sheet name="NP OCV 10" sheetId="276" r:id="rId11"/>
    <sheet name="NP OCV 11" sheetId="277" r:id="rId12"/>
    <sheet name="NP OCV 12" sheetId="278" r:id="rId13"/>
    <sheet name="NP OCV 13" sheetId="279" r:id="rId14"/>
    <sheet name="NP OCV 14" sheetId="280" r:id="rId15"/>
    <sheet name="NP OCV 15" sheetId="282" r:id="rId16"/>
    <sheet name="NP OCV 16" sheetId="283" r:id="rId17"/>
    <sheet name="NP OCV 17" sheetId="265" r:id="rId18"/>
    <sheet name="NP OCV 18" sheetId="284" r:id="rId19"/>
    <sheet name="NP OCV 19" sheetId="285" r:id="rId20"/>
    <sheet name="NP OCV 20" sheetId="286" r:id="rId21"/>
    <sheet name="NP OCV 21" sheetId="287" r:id="rId22"/>
    <sheet name="Foglio1" sheetId="288" r:id="rId23"/>
  </sheets>
  <externalReferences>
    <externalReference r:id="rId24"/>
  </externalReferences>
  <definedNames>
    <definedName name="_xlnm.Print_Area" localSheetId="0">INTESTAZIONE!$A$1:$D$39</definedName>
    <definedName name="_xlnm.Print_Area" localSheetId="1">'NP OCV 01'!$A$1:$G$56</definedName>
    <definedName name="_xlnm.Print_Area" localSheetId="2">'NP OCV 02'!$A$1:$G$57</definedName>
    <definedName name="_xlnm.Print_Area" localSheetId="3">'NP OCV 03'!$A$1:$G$56</definedName>
    <definedName name="_xlnm.Print_Area" localSheetId="4">'NP OCV 04'!$A$1:$G$56</definedName>
    <definedName name="_xlnm.Print_Area" localSheetId="5">'NP OCV 05'!$A$1:$G$56</definedName>
    <definedName name="_xlnm.Print_Area" localSheetId="6">'NP OCV 06'!$A$1:$G$56</definedName>
    <definedName name="_xlnm.Print_Area" localSheetId="7">'NP OCV 07'!$A$1:$G$56</definedName>
    <definedName name="_xlnm.Print_Area" localSheetId="8">'NP OCV 08'!$A$1:$G$56</definedName>
    <definedName name="_xlnm.Print_Area" localSheetId="9">'NP OCV 09'!$A$1:$G$56</definedName>
    <definedName name="_xlnm.Print_Area" localSheetId="10">'NP OCV 10'!$A$1:$G$56</definedName>
    <definedName name="_xlnm.Print_Area" localSheetId="11">'NP OCV 11'!$A$1:$G$56</definedName>
    <definedName name="_xlnm.Print_Area" localSheetId="12">'NP OCV 12'!$A$1:$G$56</definedName>
    <definedName name="_xlnm.Print_Area" localSheetId="13">'NP OCV 13'!$A$1:$G$56</definedName>
    <definedName name="_xlnm.Print_Area" localSheetId="14">'NP OCV 14'!$A$1:$G$56</definedName>
    <definedName name="_xlnm.Print_Area" localSheetId="15">'NP OCV 15'!$A$1:$G$57</definedName>
    <definedName name="_xlnm.Print_Area" localSheetId="16">'NP OCV 16'!$A$1:$G$56</definedName>
    <definedName name="_xlnm.Print_Area" localSheetId="17">'NP OCV 17'!$A$1:$G$56</definedName>
    <definedName name="_xlnm.Print_Area" localSheetId="18">'NP OCV 18'!$A$1:$G$56</definedName>
    <definedName name="_xlnm.Print_Area" localSheetId="19">'NP OCV 19'!$A$1:$G$56</definedName>
    <definedName name="_xlnm.Print_Area" localSheetId="20">'NP OCV 20'!$A$1:$G$56</definedName>
    <definedName name="_xlnm.Print_Area" localSheetId="21">'NP OCV 21'!$A$1:$G$56</definedName>
    <definedName name="Print_Area" localSheetId="1">'NP OCV 01'!$A$1:$G$55</definedName>
    <definedName name="Print_Area" localSheetId="2">'NP OCV 02'!$A$1:$G$56</definedName>
    <definedName name="Print_Area" localSheetId="3">'NP OCV 03'!$A$1:$G$55</definedName>
    <definedName name="Print_Area" localSheetId="4">'NP OCV 04'!$A$1:$G$55</definedName>
    <definedName name="Print_Area" localSheetId="5">'NP OCV 05'!$A$1:$G$55</definedName>
    <definedName name="Print_Area" localSheetId="6">'NP OCV 06'!$A$1:$G$55</definedName>
    <definedName name="Print_Area" localSheetId="7">'NP OCV 07'!$A$1:$G$55</definedName>
    <definedName name="Print_Area" localSheetId="8">'NP OCV 08'!$A$1:$G$55</definedName>
    <definedName name="Print_Area" localSheetId="9">'NP OCV 09'!$A$1:$G$55</definedName>
    <definedName name="Print_Area" localSheetId="10">'NP OCV 10'!$A$1:$G$55</definedName>
    <definedName name="Print_Area" localSheetId="11">'NP OCV 11'!$A$1:$G$55</definedName>
    <definedName name="Print_Area" localSheetId="12">'NP OCV 12'!$A$1:$G$55</definedName>
    <definedName name="Print_Area" localSheetId="13">'NP OCV 13'!$A$1:$G$55</definedName>
    <definedName name="Print_Area" localSheetId="14">'NP OCV 14'!$A$1:$G$55</definedName>
    <definedName name="Print_Area" localSheetId="15">'NP OCV 15'!$A$1:$G$56</definedName>
    <definedName name="Print_Area" localSheetId="16">'NP OCV 16'!$A$1:$G$55</definedName>
    <definedName name="Print_Area" localSheetId="17">'NP OCV 17'!$A$1:$G$55</definedName>
    <definedName name="Print_Area" localSheetId="18">'NP OCV 18'!$A$1:$G$55</definedName>
    <definedName name="Print_Area" localSheetId="19">'NP OCV 19'!$A$1:$G$55</definedName>
    <definedName name="Print_Area" localSheetId="20">'NP OCV 20'!$A$1:$G$55</definedName>
    <definedName name="Print_Area" localSheetId="21">'NP OCV 21'!$A$1:$G$55</definedName>
  </definedNames>
  <calcPr calcId="181029"/>
</workbook>
</file>

<file path=xl/calcChain.xml><?xml version="1.0" encoding="utf-8"?>
<calcChain xmlns="http://schemas.openxmlformats.org/spreadsheetml/2006/main">
  <c r="E31" i="236" l="1"/>
  <c r="E32" i="236"/>
  <c r="E33" i="236"/>
  <c r="E31" i="270"/>
  <c r="E32" i="270"/>
  <c r="E33" i="270"/>
  <c r="E31" i="271"/>
  <c r="E32" i="271"/>
  <c r="E33" i="271"/>
  <c r="E31" i="272"/>
  <c r="E32" i="272"/>
  <c r="E33" i="272"/>
  <c r="E31" i="273"/>
  <c r="E32" i="273"/>
  <c r="E33" i="273"/>
  <c r="E31" i="274"/>
  <c r="E32" i="274"/>
  <c r="E33" i="274"/>
  <c r="E31" i="275"/>
  <c r="E32" i="275"/>
  <c r="E33" i="275"/>
  <c r="E31" i="276"/>
  <c r="E32" i="276"/>
  <c r="E33" i="276"/>
  <c r="E31" i="277"/>
  <c r="E32" i="277"/>
  <c r="E33" i="277"/>
  <c r="E31" i="278"/>
  <c r="E32" i="278"/>
  <c r="E33" i="278"/>
  <c r="E31" i="279"/>
  <c r="E32" i="279"/>
  <c r="E33" i="279"/>
  <c r="E31" i="280"/>
  <c r="E32" i="280"/>
  <c r="E33" i="280"/>
  <c r="E31" i="282"/>
  <c r="E32" i="282"/>
  <c r="E33" i="282"/>
  <c r="E31" i="283"/>
  <c r="E32" i="283"/>
  <c r="E33" i="283"/>
  <c r="E31" i="265"/>
  <c r="E32" i="265"/>
  <c r="E33" i="265"/>
  <c r="E31" i="284"/>
  <c r="E32" i="284"/>
  <c r="E33" i="284"/>
  <c r="E31" i="285"/>
  <c r="E32" i="285"/>
  <c r="E33" i="285"/>
  <c r="E31" i="286"/>
  <c r="E32" i="286"/>
  <c r="E33" i="286"/>
  <c r="E31" i="287"/>
  <c r="E32" i="287"/>
  <c r="E33" i="287"/>
  <c r="E31" i="237"/>
  <c r="E32" i="237"/>
  <c r="E33" i="237"/>
  <c r="E30" i="236"/>
  <c r="E30" i="270"/>
  <c r="E30" i="271"/>
  <c r="E30" i="272"/>
  <c r="E30" i="273"/>
  <c r="E30" i="274"/>
  <c r="E30" i="275"/>
  <c r="E30" i="276"/>
  <c r="E30" i="277"/>
  <c r="E30" i="278"/>
  <c r="E30" i="279"/>
  <c r="E30" i="280"/>
  <c r="E30" i="282"/>
  <c r="E30" i="283"/>
  <c r="E30" i="265"/>
  <c r="E30" i="284"/>
  <c r="E30" i="285"/>
  <c r="E30" i="286"/>
  <c r="E30" i="287"/>
  <c r="E30" i="237"/>
  <c r="E16" i="236"/>
  <c r="E17" i="236"/>
  <c r="E18" i="236"/>
  <c r="E16" i="270"/>
  <c r="E17" i="270"/>
  <c r="E18" i="270"/>
  <c r="E16" i="271"/>
  <c r="E17" i="271"/>
  <c r="E18" i="271"/>
  <c r="E16" i="272"/>
  <c r="E17" i="272"/>
  <c r="E18" i="272"/>
  <c r="E16" i="273"/>
  <c r="E17" i="273"/>
  <c r="E18" i="273"/>
  <c r="E16" i="274"/>
  <c r="E17" i="274"/>
  <c r="E18" i="274"/>
  <c r="E16" i="275"/>
  <c r="E17" i="275"/>
  <c r="E18" i="275"/>
  <c r="E16" i="276"/>
  <c r="E17" i="276"/>
  <c r="E18" i="276"/>
  <c r="E16" i="277"/>
  <c r="E17" i="277"/>
  <c r="E18" i="277"/>
  <c r="E16" i="278"/>
  <c r="E17" i="278"/>
  <c r="E18" i="278"/>
  <c r="E16" i="279"/>
  <c r="E17" i="279"/>
  <c r="E18" i="279"/>
  <c r="E16" i="280"/>
  <c r="E17" i="280"/>
  <c r="E18" i="280"/>
  <c r="E16" i="282"/>
  <c r="E17" i="282"/>
  <c r="E18" i="282"/>
  <c r="E16" i="283"/>
  <c r="E17" i="283"/>
  <c r="E18" i="283"/>
  <c r="E16" i="265"/>
  <c r="E17" i="265"/>
  <c r="E18" i="265"/>
  <c r="E16" i="284"/>
  <c r="E17" i="284"/>
  <c r="E18" i="284"/>
  <c r="E16" i="285"/>
  <c r="E17" i="285"/>
  <c r="E18" i="285"/>
  <c r="E16" i="286"/>
  <c r="E17" i="286"/>
  <c r="E18" i="286"/>
  <c r="E16" i="287"/>
  <c r="E17" i="287"/>
  <c r="E18" i="287"/>
  <c r="E16" i="237"/>
  <c r="E17" i="237"/>
  <c r="E18" i="237"/>
  <c r="E15" i="236"/>
  <c r="E15" i="270"/>
  <c r="E15" i="271"/>
  <c r="E15" i="272"/>
  <c r="E15" i="273"/>
  <c r="E15" i="274"/>
  <c r="E15" i="275"/>
  <c r="E15" i="276"/>
  <c r="E15" i="277"/>
  <c r="E15" i="278"/>
  <c r="E15" i="279"/>
  <c r="E15" i="280"/>
  <c r="E15" i="282"/>
  <c r="E15" i="283"/>
  <c r="E15" i="265"/>
  <c r="E15" i="284"/>
  <c r="E15" i="285"/>
  <c r="E15" i="286"/>
  <c r="E15" i="287"/>
  <c r="E15" i="237"/>
  <c r="E31" i="281"/>
  <c r="E32" i="281"/>
  <c r="E33" i="281"/>
  <c r="E30" i="281"/>
  <c r="E16" i="281"/>
  <c r="E17" i="281"/>
  <c r="E18" i="281"/>
  <c r="E15" i="281"/>
  <c r="C46" i="287" l="1"/>
  <c r="C45" i="287"/>
  <c r="G43" i="287"/>
  <c r="G42" i="287"/>
  <c r="G41" i="287"/>
  <c r="G40" i="287"/>
  <c r="G44" i="287" s="1"/>
  <c r="G33" i="287"/>
  <c r="G36" i="287" s="1"/>
  <c r="G32" i="287"/>
  <c r="C32" i="287"/>
  <c r="G31" i="287"/>
  <c r="C31" i="287"/>
  <c r="G30" i="287"/>
  <c r="C30" i="287"/>
  <c r="A30" i="287"/>
  <c r="A28" i="287"/>
  <c r="G24" i="287"/>
  <c r="C24" i="287"/>
  <c r="C23" i="287"/>
  <c r="C21" i="287"/>
  <c r="C20" i="287"/>
  <c r="G18" i="287"/>
  <c r="G17" i="287"/>
  <c r="C17" i="287"/>
  <c r="G16" i="287"/>
  <c r="C16" i="287"/>
  <c r="G15" i="287"/>
  <c r="C15" i="287"/>
  <c r="C10" i="287"/>
  <c r="A10" i="287"/>
  <c r="C46" i="286"/>
  <c r="C45" i="286"/>
  <c r="G43" i="286"/>
  <c r="G42" i="286"/>
  <c r="G41" i="286"/>
  <c r="G40" i="286"/>
  <c r="G44" i="286" s="1"/>
  <c r="G33" i="286"/>
  <c r="G32" i="286"/>
  <c r="C32" i="286"/>
  <c r="G31" i="286"/>
  <c r="C31" i="286"/>
  <c r="G30" i="286"/>
  <c r="C30" i="286"/>
  <c r="A30" i="286"/>
  <c r="A28" i="286"/>
  <c r="G24" i="286"/>
  <c r="C21" i="286"/>
  <c r="C20" i="286"/>
  <c r="G18" i="286"/>
  <c r="G17" i="286"/>
  <c r="C17" i="286"/>
  <c r="G16" i="286"/>
  <c r="C16" i="286"/>
  <c r="G15" i="286"/>
  <c r="C15" i="286"/>
  <c r="C10" i="286"/>
  <c r="A10" i="286"/>
  <c r="C46" i="285"/>
  <c r="C45" i="285"/>
  <c r="G43" i="285"/>
  <c r="G42" i="285"/>
  <c r="G41" i="285"/>
  <c r="G40" i="285"/>
  <c r="G33" i="285"/>
  <c r="G32" i="285"/>
  <c r="C32" i="285"/>
  <c r="G31" i="285"/>
  <c r="C31" i="285"/>
  <c r="G30" i="285"/>
  <c r="C30" i="285"/>
  <c r="A30" i="285"/>
  <c r="A28" i="285"/>
  <c r="G24" i="285"/>
  <c r="C21" i="285"/>
  <c r="C20" i="285"/>
  <c r="G18" i="285"/>
  <c r="G17" i="285"/>
  <c r="C17" i="285"/>
  <c r="G16" i="285"/>
  <c r="C16" i="285"/>
  <c r="G15" i="285"/>
  <c r="C15" i="285"/>
  <c r="C10" i="285"/>
  <c r="A10" i="285"/>
  <c r="C46" i="284"/>
  <c r="C45" i="284"/>
  <c r="G43" i="284"/>
  <c r="G42" i="284"/>
  <c r="G41" i="284"/>
  <c r="G40" i="284"/>
  <c r="G44" i="284" s="1"/>
  <c r="G33" i="284"/>
  <c r="G32" i="284"/>
  <c r="C32" i="284"/>
  <c r="G31" i="284"/>
  <c r="C31" i="284"/>
  <c r="G30" i="284"/>
  <c r="C30" i="284"/>
  <c r="A30" i="284"/>
  <c r="A28" i="284"/>
  <c r="G24" i="284"/>
  <c r="C21" i="284"/>
  <c r="C20" i="284"/>
  <c r="G18" i="284"/>
  <c r="G17" i="284"/>
  <c r="C17" i="284"/>
  <c r="G16" i="284"/>
  <c r="C16" i="284"/>
  <c r="G15" i="284"/>
  <c r="C15" i="284"/>
  <c r="C10" i="284"/>
  <c r="A10" i="284"/>
  <c r="C46" i="265"/>
  <c r="C45" i="265"/>
  <c r="G43" i="265"/>
  <c r="G42" i="265"/>
  <c r="G41" i="265"/>
  <c r="G40" i="265"/>
  <c r="G33" i="265"/>
  <c r="G32" i="265"/>
  <c r="C32" i="265"/>
  <c r="G31" i="265"/>
  <c r="C31" i="265"/>
  <c r="G30" i="265"/>
  <c r="C30" i="265"/>
  <c r="A30" i="265"/>
  <c r="A28" i="265"/>
  <c r="G24" i="265"/>
  <c r="C21" i="265"/>
  <c r="C20" i="265"/>
  <c r="G18" i="265"/>
  <c r="G17" i="265"/>
  <c r="C17" i="265"/>
  <c r="G16" i="265"/>
  <c r="C16" i="265"/>
  <c r="G15" i="265"/>
  <c r="C15" i="265"/>
  <c r="C10" i="265"/>
  <c r="A10" i="265"/>
  <c r="G33" i="283"/>
  <c r="G32" i="283"/>
  <c r="C32" i="283"/>
  <c r="G31" i="283"/>
  <c r="C31" i="283"/>
  <c r="G30" i="283"/>
  <c r="C30" i="283"/>
  <c r="A30" i="283"/>
  <c r="G18" i="283"/>
  <c r="G17" i="283"/>
  <c r="C17" i="283"/>
  <c r="G16" i="283"/>
  <c r="C16" i="283"/>
  <c r="G15" i="283"/>
  <c r="C15" i="283"/>
  <c r="C46" i="282"/>
  <c r="C45" i="282"/>
  <c r="G43" i="282"/>
  <c r="G42" i="282"/>
  <c r="G41" i="282"/>
  <c r="G40" i="282"/>
  <c r="G39" i="282"/>
  <c r="G33" i="282"/>
  <c r="G32" i="282"/>
  <c r="C32" i="282"/>
  <c r="G31" i="282"/>
  <c r="C31" i="282"/>
  <c r="G30" i="282"/>
  <c r="C30" i="282"/>
  <c r="A30" i="282"/>
  <c r="A28" i="282"/>
  <c r="G24" i="282"/>
  <c r="C21" i="282"/>
  <c r="C20" i="282"/>
  <c r="G18" i="282"/>
  <c r="C18" i="282"/>
  <c r="G17" i="282"/>
  <c r="C17" i="282"/>
  <c r="G16" i="282"/>
  <c r="C16" i="282"/>
  <c r="G15" i="282"/>
  <c r="C15" i="282"/>
  <c r="C10" i="282"/>
  <c r="A10" i="282"/>
  <c r="G44" i="282" l="1"/>
  <c r="G44" i="285"/>
  <c r="G44" i="265"/>
  <c r="G34" i="287"/>
  <c r="G19" i="265"/>
  <c r="G50" i="265"/>
  <c r="G34" i="285"/>
  <c r="G36" i="285" s="1"/>
  <c r="G50" i="286"/>
  <c r="G34" i="265"/>
  <c r="G36" i="265" s="1"/>
  <c r="G34" i="286"/>
  <c r="G36" i="286" s="1"/>
  <c r="G34" i="284"/>
  <c r="G36" i="284" s="1"/>
  <c r="G19" i="282"/>
  <c r="G25" i="282" s="1"/>
  <c r="G50" i="282"/>
  <c r="G19" i="284"/>
  <c r="G25" i="284" s="1"/>
  <c r="G34" i="282"/>
  <c r="G35" i="282" s="1"/>
  <c r="G19" i="286"/>
  <c r="G25" i="286" s="1"/>
  <c r="G19" i="285"/>
  <c r="G50" i="287"/>
  <c r="G19" i="287"/>
  <c r="G25" i="287" s="1"/>
  <c r="G50" i="285"/>
  <c r="G50" i="284"/>
  <c r="G25" i="265"/>
  <c r="G34" i="283"/>
  <c r="G33" i="280"/>
  <c r="G32" i="280"/>
  <c r="C32" i="280"/>
  <c r="G31" i="280"/>
  <c r="C31" i="280"/>
  <c r="G30" i="280"/>
  <c r="C30" i="280"/>
  <c r="A30" i="280"/>
  <c r="G18" i="280"/>
  <c r="G17" i="280"/>
  <c r="C17" i="280"/>
  <c r="G16" i="280"/>
  <c r="C16" i="280"/>
  <c r="G15" i="280"/>
  <c r="C15" i="280"/>
  <c r="C46" i="279"/>
  <c r="C45" i="279"/>
  <c r="G43" i="279"/>
  <c r="G42" i="279"/>
  <c r="G41" i="279"/>
  <c r="G40" i="279"/>
  <c r="G44" i="279" s="1"/>
  <c r="G33" i="279"/>
  <c r="G32" i="279"/>
  <c r="C32" i="279"/>
  <c r="G31" i="279"/>
  <c r="C31" i="279"/>
  <c r="G30" i="279"/>
  <c r="C30" i="279"/>
  <c r="A30" i="279"/>
  <c r="A28" i="279"/>
  <c r="G24" i="279"/>
  <c r="C21" i="279"/>
  <c r="C20" i="279"/>
  <c r="G18" i="279"/>
  <c r="G17" i="279"/>
  <c r="C17" i="279"/>
  <c r="G16" i="279"/>
  <c r="C16" i="279"/>
  <c r="G15" i="279"/>
  <c r="C15" i="279"/>
  <c r="C10" i="279"/>
  <c r="A10" i="279"/>
  <c r="C46" i="278"/>
  <c r="C45" i="278"/>
  <c r="G43" i="278"/>
  <c r="G42" i="278"/>
  <c r="G41" i="278"/>
  <c r="G40" i="278"/>
  <c r="G33" i="278"/>
  <c r="G32" i="278"/>
  <c r="C32" i="278"/>
  <c r="G31" i="278"/>
  <c r="C31" i="278"/>
  <c r="G30" i="278"/>
  <c r="C30" i="278"/>
  <c r="A30" i="278"/>
  <c r="A28" i="278"/>
  <c r="G24" i="278"/>
  <c r="C21" i="278"/>
  <c r="C20" i="278"/>
  <c r="G18" i="278"/>
  <c r="G17" i="278"/>
  <c r="C17" i="278"/>
  <c r="G16" i="278"/>
  <c r="C16" i="278"/>
  <c r="G15" i="278"/>
  <c r="C15" i="278"/>
  <c r="C10" i="278"/>
  <c r="A10" i="278"/>
  <c r="C46" i="277"/>
  <c r="C45" i="277"/>
  <c r="G43" i="277"/>
  <c r="G42" i="277"/>
  <c r="G41" i="277"/>
  <c r="G40" i="277"/>
  <c r="G33" i="277"/>
  <c r="G32" i="277"/>
  <c r="C32" i="277"/>
  <c r="G31" i="277"/>
  <c r="C31" i="277"/>
  <c r="G30" i="277"/>
  <c r="C30" i="277"/>
  <c r="A30" i="277"/>
  <c r="A28" i="277"/>
  <c r="G24" i="277"/>
  <c r="C21" i="277"/>
  <c r="C20" i="277"/>
  <c r="G18" i="277"/>
  <c r="G17" i="277"/>
  <c r="C17" i="277"/>
  <c r="G16" i="277"/>
  <c r="C16" i="277"/>
  <c r="G15" i="277"/>
  <c r="C15" i="277"/>
  <c r="C10" i="277"/>
  <c r="A10" i="277"/>
  <c r="C46" i="276"/>
  <c r="C45" i="276"/>
  <c r="G43" i="276"/>
  <c r="G42" i="276"/>
  <c r="G41" i="276"/>
  <c r="G40" i="276"/>
  <c r="G33" i="276"/>
  <c r="G32" i="276"/>
  <c r="C32" i="276"/>
  <c r="G31" i="276"/>
  <c r="C31" i="276"/>
  <c r="G30" i="276"/>
  <c r="C30" i="276"/>
  <c r="A30" i="276"/>
  <c r="A28" i="276"/>
  <c r="G24" i="276"/>
  <c r="C21" i="276"/>
  <c r="C20" i="276"/>
  <c r="G18" i="276"/>
  <c r="G17" i="276"/>
  <c r="C17" i="276"/>
  <c r="G16" i="276"/>
  <c r="C16" i="276"/>
  <c r="G15" i="276"/>
  <c r="C15" i="276"/>
  <c r="C10" i="276"/>
  <c r="A10" i="276"/>
  <c r="C46" i="275"/>
  <c r="C45" i="275"/>
  <c r="G43" i="275"/>
  <c r="G42" i="275"/>
  <c r="G41" i="275"/>
  <c r="G40" i="275"/>
  <c r="G33" i="275"/>
  <c r="G32" i="275"/>
  <c r="C32" i="275"/>
  <c r="G31" i="275"/>
  <c r="C31" i="275"/>
  <c r="G30" i="275"/>
  <c r="C30" i="275"/>
  <c r="A30" i="275"/>
  <c r="A28" i="275"/>
  <c r="G24" i="275"/>
  <c r="C21" i="275"/>
  <c r="C20" i="275"/>
  <c r="G18" i="275"/>
  <c r="G17" i="275"/>
  <c r="C17" i="275"/>
  <c r="G16" i="275"/>
  <c r="C16" i="275"/>
  <c r="G15" i="275"/>
  <c r="C15" i="275"/>
  <c r="C10" i="275"/>
  <c r="A10" i="275"/>
  <c r="C46" i="274"/>
  <c r="C45" i="274"/>
  <c r="G43" i="274"/>
  <c r="G42" i="274"/>
  <c r="G41" i="274"/>
  <c r="G40" i="274"/>
  <c r="G33" i="274"/>
  <c r="G32" i="274"/>
  <c r="C32" i="274"/>
  <c r="G31" i="274"/>
  <c r="C31" i="274"/>
  <c r="G30" i="274"/>
  <c r="C30" i="274"/>
  <c r="A30" i="274"/>
  <c r="A28" i="274"/>
  <c r="G24" i="274"/>
  <c r="C21" i="274"/>
  <c r="C20" i="274"/>
  <c r="G18" i="274"/>
  <c r="G17" i="274"/>
  <c r="C17" i="274"/>
  <c r="G16" i="274"/>
  <c r="C16" i="274"/>
  <c r="G15" i="274"/>
  <c r="C15" i="274"/>
  <c r="C10" i="274"/>
  <c r="A10" i="274"/>
  <c r="C46" i="273"/>
  <c r="C45" i="273"/>
  <c r="G43" i="273"/>
  <c r="G42" i="273"/>
  <c r="G41" i="273"/>
  <c r="G40" i="273"/>
  <c r="G33" i="273"/>
  <c r="G32" i="273"/>
  <c r="C32" i="273"/>
  <c r="G31" i="273"/>
  <c r="C31" i="273"/>
  <c r="G30" i="273"/>
  <c r="C30" i="273"/>
  <c r="A30" i="273"/>
  <c r="A28" i="273"/>
  <c r="G24" i="273"/>
  <c r="C21" i="273"/>
  <c r="C20" i="273"/>
  <c r="G18" i="273"/>
  <c r="G17" i="273"/>
  <c r="C17" i="273"/>
  <c r="G16" i="273"/>
  <c r="C16" i="273"/>
  <c r="G15" i="273"/>
  <c r="C15" i="273"/>
  <c r="C10" i="273"/>
  <c r="A10" i="273"/>
  <c r="C46" i="272"/>
  <c r="C45" i="272"/>
  <c r="G43" i="272"/>
  <c r="G42" i="272"/>
  <c r="G41" i="272"/>
  <c r="G40" i="272"/>
  <c r="G33" i="272"/>
  <c r="G32" i="272"/>
  <c r="C32" i="272"/>
  <c r="G31" i="272"/>
  <c r="C31" i="272"/>
  <c r="G30" i="272"/>
  <c r="C30" i="272"/>
  <c r="A30" i="272"/>
  <c r="A28" i="272"/>
  <c r="G24" i="272"/>
  <c r="C21" i="272"/>
  <c r="C20" i="272"/>
  <c r="G18" i="272"/>
  <c r="G17" i="272"/>
  <c r="C17" i="272"/>
  <c r="G16" i="272"/>
  <c r="C16" i="272"/>
  <c r="G15" i="272"/>
  <c r="C15" i="272"/>
  <c r="C10" i="272"/>
  <c r="A10" i="272"/>
  <c r="C46" i="271"/>
  <c r="C45" i="271"/>
  <c r="G43" i="271"/>
  <c r="G42" i="271"/>
  <c r="G41" i="271"/>
  <c r="G40" i="271"/>
  <c r="G44" i="271" s="1"/>
  <c r="G33" i="271"/>
  <c r="G32" i="271"/>
  <c r="C32" i="271"/>
  <c r="G31" i="271"/>
  <c r="C31" i="271"/>
  <c r="G30" i="271"/>
  <c r="C30" i="271"/>
  <c r="A30" i="271"/>
  <c r="A28" i="271"/>
  <c r="G24" i="271"/>
  <c r="C21" i="271"/>
  <c r="C20" i="271"/>
  <c r="G18" i="271"/>
  <c r="G17" i="271"/>
  <c r="C17" i="271"/>
  <c r="G16" i="271"/>
  <c r="C16" i="271"/>
  <c r="G15" i="271"/>
  <c r="C15" i="271"/>
  <c r="C10" i="271"/>
  <c r="A10" i="271"/>
  <c r="C46" i="270"/>
  <c r="C45" i="270"/>
  <c r="G43" i="270"/>
  <c r="G42" i="270"/>
  <c r="G41" i="270"/>
  <c r="G40" i="270"/>
  <c r="G33" i="270"/>
  <c r="G32" i="270"/>
  <c r="C32" i="270"/>
  <c r="G31" i="270"/>
  <c r="C31" i="270"/>
  <c r="G30" i="270"/>
  <c r="C30" i="270"/>
  <c r="A30" i="270"/>
  <c r="A28" i="270"/>
  <c r="G24" i="270"/>
  <c r="C21" i="270"/>
  <c r="C20" i="270"/>
  <c r="G18" i="270"/>
  <c r="G17" i="270"/>
  <c r="C17" i="270"/>
  <c r="G16" i="270"/>
  <c r="C16" i="270"/>
  <c r="G15" i="270"/>
  <c r="C15" i="270"/>
  <c r="C10" i="270"/>
  <c r="A10" i="270"/>
  <c r="G18" i="236"/>
  <c r="G17" i="236"/>
  <c r="C17" i="236"/>
  <c r="G16" i="236"/>
  <c r="C16" i="236"/>
  <c r="G15" i="236"/>
  <c r="C15" i="236"/>
  <c r="G33" i="236"/>
  <c r="G32" i="236"/>
  <c r="C32" i="236"/>
  <c r="G31" i="236"/>
  <c r="C31" i="236"/>
  <c r="G30" i="236"/>
  <c r="C30" i="236"/>
  <c r="A30" i="236"/>
  <c r="G50" i="270" l="1"/>
  <c r="G44" i="270"/>
  <c r="G44" i="278"/>
  <c r="G50" i="278" s="1"/>
  <c r="G44" i="273"/>
  <c r="G44" i="276"/>
  <c r="G50" i="276" s="1"/>
  <c r="G44" i="274"/>
  <c r="G44" i="277"/>
  <c r="G50" i="277" s="1"/>
  <c r="G44" i="272"/>
  <c r="G44" i="275"/>
  <c r="G34" i="272"/>
  <c r="G36" i="272" s="1"/>
  <c r="G34" i="278"/>
  <c r="G36" i="278" s="1"/>
  <c r="G34" i="280"/>
  <c r="B54" i="265"/>
  <c r="G25" i="285"/>
  <c r="G19" i="276"/>
  <c r="G25" i="276" s="1"/>
  <c r="G19" i="271"/>
  <c r="B54" i="286"/>
  <c r="G50" i="271"/>
  <c r="G19" i="272"/>
  <c r="G50" i="279"/>
  <c r="G34" i="279"/>
  <c r="G36" i="279" s="1"/>
  <c r="B54" i="282"/>
  <c r="F54" i="282" s="1"/>
  <c r="G19" i="270"/>
  <c r="B54" i="284"/>
  <c r="G19" i="273"/>
  <c r="G25" i="273" s="1"/>
  <c r="G50" i="273"/>
  <c r="G34" i="275"/>
  <c r="G36" i="275" s="1"/>
  <c r="G19" i="279"/>
  <c r="G25" i="279" s="1"/>
  <c r="G34" i="271"/>
  <c r="G36" i="271" s="1"/>
  <c r="G19" i="275"/>
  <c r="G25" i="275" s="1"/>
  <c r="G50" i="272"/>
  <c r="G34" i="274"/>
  <c r="G36" i="274" s="1"/>
  <c r="G19" i="278"/>
  <c r="G25" i="278" s="1"/>
  <c r="G50" i="275"/>
  <c r="G34" i="277"/>
  <c r="G36" i="277" s="1"/>
  <c r="G34" i="270"/>
  <c r="G36" i="270" s="1"/>
  <c r="G19" i="274"/>
  <c r="G25" i="274" s="1"/>
  <c r="G34" i="273"/>
  <c r="G36" i="273" s="1"/>
  <c r="G50" i="274"/>
  <c r="G34" i="276"/>
  <c r="G36" i="276" s="1"/>
  <c r="B54" i="287"/>
  <c r="B54" i="285"/>
  <c r="G19" i="277"/>
  <c r="G25" i="277" s="1"/>
  <c r="G25" i="272"/>
  <c r="G25" i="271"/>
  <c r="G34" i="236"/>
  <c r="G25" i="270"/>
  <c r="G33" i="237"/>
  <c r="G32" i="237"/>
  <c r="C32" i="237"/>
  <c r="G31" i="237"/>
  <c r="C31" i="237"/>
  <c r="G30" i="237"/>
  <c r="C30" i="237"/>
  <c r="A30" i="237"/>
  <c r="G33" i="281"/>
  <c r="F54" i="265"/>
  <c r="F54" i="286"/>
  <c r="F54" i="284"/>
  <c r="F54" i="285"/>
  <c r="F54" i="287"/>
  <c r="G11" i="287" l="1"/>
  <c r="G11" i="282"/>
  <c r="G11" i="285"/>
  <c r="G11" i="284"/>
  <c r="G11" i="286"/>
  <c r="G11" i="265"/>
  <c r="G34" i="237"/>
  <c r="B54" i="278"/>
  <c r="F54" i="278" s="1"/>
  <c r="B54" i="276"/>
  <c r="B54" i="275"/>
  <c r="B54" i="273"/>
  <c r="B54" i="270"/>
  <c r="B54" i="271"/>
  <c r="B54" i="279"/>
  <c r="B54" i="272"/>
  <c r="B54" i="274"/>
  <c r="F54" i="274" s="1"/>
  <c r="B54" i="277"/>
  <c r="G18" i="237"/>
  <c r="G17" i="237"/>
  <c r="C17" i="237"/>
  <c r="G16" i="237"/>
  <c r="C16" i="237"/>
  <c r="G15" i="237"/>
  <c r="C15" i="237"/>
  <c r="G40" i="281"/>
  <c r="G32" i="281"/>
  <c r="C32" i="281"/>
  <c r="G31" i="281"/>
  <c r="C31" i="281"/>
  <c r="G30" i="281"/>
  <c r="C30" i="281"/>
  <c r="A30" i="281"/>
  <c r="F54" i="270"/>
  <c r="F54" i="275"/>
  <c r="F54" i="276"/>
  <c r="F54" i="271"/>
  <c r="G11" i="279" l="1"/>
  <c r="F54" i="279"/>
  <c r="F54" i="273"/>
  <c r="G11" i="273" s="1"/>
  <c r="F54" i="272"/>
  <c r="G11" i="272" s="1"/>
  <c r="F54" i="277"/>
  <c r="G11" i="277" s="1"/>
  <c r="G11" i="274"/>
  <c r="G11" i="271"/>
  <c r="G11" i="276"/>
  <c r="G11" i="275"/>
  <c r="G11" i="270"/>
  <c r="G11" i="278"/>
  <c r="G34" i="281"/>
  <c r="C18" i="281"/>
  <c r="L16" i="287" l="1"/>
  <c r="L15" i="287"/>
  <c r="B7" i="287"/>
  <c r="A5" i="287"/>
  <c r="A4" i="287"/>
  <c r="L16" i="286"/>
  <c r="L15" i="286"/>
  <c r="B7" i="286"/>
  <c r="A5" i="286"/>
  <c r="A4" i="286"/>
  <c r="L16" i="285"/>
  <c r="L15" i="285"/>
  <c r="B7" i="285"/>
  <c r="A5" i="285"/>
  <c r="A4" i="285"/>
  <c r="L16" i="284"/>
  <c r="L15" i="284"/>
  <c r="B7" i="284"/>
  <c r="A5" i="284"/>
  <c r="A4" i="284"/>
  <c r="G53" i="283"/>
  <c r="C46" i="283"/>
  <c r="C45" i="283"/>
  <c r="G43" i="283"/>
  <c r="G42" i="283"/>
  <c r="G41" i="283"/>
  <c r="G40" i="283"/>
  <c r="A28" i="283"/>
  <c r="G24" i="283"/>
  <c r="C21" i="283"/>
  <c r="C20" i="283"/>
  <c r="L16" i="283"/>
  <c r="L15" i="283"/>
  <c r="C10" i="283"/>
  <c r="A10" i="283"/>
  <c r="B7" i="283"/>
  <c r="A5" i="283"/>
  <c r="A4" i="283"/>
  <c r="G44" i="283" l="1"/>
  <c r="G50" i="283"/>
  <c r="G36" i="283"/>
  <c r="G19" i="283"/>
  <c r="G25" i="283" l="1"/>
  <c r="L17" i="283" s="1"/>
  <c r="N17" i="283" s="1"/>
  <c r="L21" i="287"/>
  <c r="L17" i="287"/>
  <c r="N17" i="287" s="1"/>
  <c r="L21" i="286"/>
  <c r="L17" i="286"/>
  <c r="N17" i="286" s="1"/>
  <c r="L21" i="285"/>
  <c r="L17" i="285"/>
  <c r="N17" i="285" s="1"/>
  <c r="L21" i="284"/>
  <c r="L17" i="284"/>
  <c r="N17" i="284" s="1"/>
  <c r="L21" i="283" l="1"/>
  <c r="B54" i="283"/>
  <c r="L16" i="282"/>
  <c r="L15" i="282"/>
  <c r="B7" i="282"/>
  <c r="A5" i="282"/>
  <c r="A4" i="282"/>
  <c r="F54" i="283"/>
  <c r="G11" i="283" l="1"/>
  <c r="C46" i="281"/>
  <c r="C45" i="281"/>
  <c r="G43" i="281"/>
  <c r="G42" i="281"/>
  <c r="G41" i="281"/>
  <c r="L15" i="281"/>
  <c r="A28" i="281"/>
  <c r="G24" i="281"/>
  <c r="C21" i="281"/>
  <c r="C20" i="281"/>
  <c r="G18" i="281"/>
  <c r="G17" i="281"/>
  <c r="C17" i="281"/>
  <c r="G16" i="281"/>
  <c r="C16" i="281"/>
  <c r="G15" i="281"/>
  <c r="C15" i="281"/>
  <c r="C10" i="281"/>
  <c r="A10" i="281"/>
  <c r="B7" i="281"/>
  <c r="A5" i="281"/>
  <c r="A4" i="281"/>
  <c r="C46" i="280"/>
  <c r="C45" i="280"/>
  <c r="G43" i="280"/>
  <c r="G42" i="280"/>
  <c r="G41" i="280"/>
  <c r="G40" i="280"/>
  <c r="G44" i="280" s="1"/>
  <c r="A28" i="280"/>
  <c r="G24" i="280"/>
  <c r="C24" i="280"/>
  <c r="C23" i="280"/>
  <c r="C21" i="280"/>
  <c r="C20" i="280"/>
  <c r="L16" i="280"/>
  <c r="L15" i="280"/>
  <c r="C10" i="280"/>
  <c r="A10" i="280"/>
  <c r="B7" i="280"/>
  <c r="A5" i="280"/>
  <c r="A4" i="280"/>
  <c r="L16" i="279"/>
  <c r="L15" i="279"/>
  <c r="B7" i="279"/>
  <c r="A5" i="279"/>
  <c r="A4" i="279"/>
  <c r="L16" i="278"/>
  <c r="L15" i="278"/>
  <c r="B7" i="278"/>
  <c r="A5" i="278"/>
  <c r="A4" i="278"/>
  <c r="L16" i="277"/>
  <c r="L15" i="277"/>
  <c r="B7" i="277"/>
  <c r="A5" i="277"/>
  <c r="A4" i="277"/>
  <c r="L16" i="276"/>
  <c r="L15" i="276"/>
  <c r="B7" i="276"/>
  <c r="A5" i="276"/>
  <c r="A4" i="276"/>
  <c r="L16" i="275"/>
  <c r="L15" i="275"/>
  <c r="B7" i="275"/>
  <c r="A5" i="275"/>
  <c r="A4" i="275"/>
  <c r="L16" i="274"/>
  <c r="L15" i="274"/>
  <c r="B7" i="274"/>
  <c r="A5" i="274"/>
  <c r="A4" i="274"/>
  <c r="L16" i="273"/>
  <c r="L15" i="273"/>
  <c r="B7" i="273"/>
  <c r="A5" i="273"/>
  <c r="A4" i="273"/>
  <c r="L16" i="272"/>
  <c r="L15" i="272"/>
  <c r="B7" i="272"/>
  <c r="A5" i="272"/>
  <c r="A4" i="272"/>
  <c r="L16" i="271"/>
  <c r="L15" i="271"/>
  <c r="B7" i="271"/>
  <c r="A5" i="271"/>
  <c r="A4" i="271"/>
  <c r="L16" i="270"/>
  <c r="L15" i="270"/>
  <c r="B7" i="270"/>
  <c r="A5" i="270"/>
  <c r="A4" i="270"/>
  <c r="L21" i="282" l="1"/>
  <c r="L17" i="282"/>
  <c r="N17" i="282" s="1"/>
  <c r="G19" i="281"/>
  <c r="G35" i="281"/>
  <c r="L16" i="281"/>
  <c r="G39" i="281"/>
  <c r="G50" i="280"/>
  <c r="G36" i="280"/>
  <c r="G19" i="280"/>
  <c r="G25" i="280" s="1"/>
  <c r="L17" i="270"/>
  <c r="N17" i="270" s="1"/>
  <c r="G44" i="281" l="1"/>
  <c r="G50" i="281" s="1"/>
  <c r="G25" i="281"/>
  <c r="L17" i="272"/>
  <c r="N17" i="272" s="1"/>
  <c r="L21" i="273"/>
  <c r="L21" i="280"/>
  <c r="B54" i="280"/>
  <c r="L17" i="280"/>
  <c r="N17" i="280" s="1"/>
  <c r="L21" i="279"/>
  <c r="L17" i="279"/>
  <c r="N17" i="279" s="1"/>
  <c r="L21" i="278"/>
  <c r="L17" i="278"/>
  <c r="N17" i="278" s="1"/>
  <c r="L17" i="277"/>
  <c r="N17" i="277" s="1"/>
  <c r="L21" i="277"/>
  <c r="L21" i="276"/>
  <c r="L17" i="276"/>
  <c r="N17" i="276" s="1"/>
  <c r="L21" i="275"/>
  <c r="L17" i="275"/>
  <c r="N17" i="275" s="1"/>
  <c r="L17" i="274"/>
  <c r="N17" i="274" s="1"/>
  <c r="L21" i="274"/>
  <c r="L17" i="273"/>
  <c r="N17" i="273" s="1"/>
  <c r="L21" i="272"/>
  <c r="L21" i="271"/>
  <c r="L17" i="271"/>
  <c r="N17" i="271" s="1"/>
  <c r="L21" i="270"/>
  <c r="B54" i="281" l="1"/>
  <c r="F54" i="281" s="1"/>
  <c r="G11" i="281"/>
  <c r="L17" i="281"/>
  <c r="N17" i="281" s="1"/>
  <c r="L21" i="281"/>
  <c r="L16" i="265"/>
  <c r="L15" i="265"/>
  <c r="B7" i="265"/>
  <c r="A5" i="265"/>
  <c r="A4" i="265"/>
  <c r="C47" i="237"/>
  <c r="C46" i="237"/>
  <c r="G43" i="237"/>
  <c r="G42" i="237"/>
  <c r="G41" i="237"/>
  <c r="G40" i="237"/>
  <c r="G45" i="237" s="1"/>
  <c r="A28" i="237"/>
  <c r="G24" i="237"/>
  <c r="C21" i="237"/>
  <c r="C20" i="237"/>
  <c r="L16" i="237"/>
  <c r="L15" i="237"/>
  <c r="C10" i="237"/>
  <c r="A10" i="237"/>
  <c r="B7" i="237"/>
  <c r="A5" i="237"/>
  <c r="A4" i="237"/>
  <c r="C46" i="236"/>
  <c r="C45" i="236"/>
  <c r="G43" i="236"/>
  <c r="G42" i="236"/>
  <c r="G41" i="236"/>
  <c r="G40" i="236"/>
  <c r="G44" i="236" s="1"/>
  <c r="A28" i="236"/>
  <c r="G24" i="236"/>
  <c r="C21" i="236"/>
  <c r="C20" i="236"/>
  <c r="L16" i="236"/>
  <c r="L15" i="236"/>
  <c r="C10" i="236"/>
  <c r="A10" i="236"/>
  <c r="B7" i="236"/>
  <c r="A5" i="236"/>
  <c r="A4" i="236"/>
  <c r="F54" i="280"/>
  <c r="G11" i="280" l="1"/>
  <c r="G50" i="236"/>
  <c r="G36" i="237"/>
  <c r="G51" i="237"/>
  <c r="G19" i="237"/>
  <c r="G19" i="236"/>
  <c r="G36" i="236"/>
  <c r="G25" i="236" l="1"/>
  <c r="B54" i="236" s="1"/>
  <c r="G25" i="237"/>
  <c r="B55" i="237" s="1"/>
  <c r="L17" i="265"/>
  <c r="N17" i="265" s="1"/>
  <c r="L21" i="265"/>
  <c r="F54" i="236"/>
  <c r="F55" i="237"/>
  <c r="G11" i="237" l="1"/>
  <c r="G11" i="236"/>
  <c r="L17" i="236"/>
  <c r="N17" i="236" s="1"/>
  <c r="L21" i="236"/>
  <c r="L17" i="237"/>
  <c r="N17" i="237" s="1"/>
  <c r="L21" i="237"/>
  <c r="F10" i="44"/>
  <c r="F9" i="44"/>
  <c r="F7" i="44"/>
  <c r="F6" i="44"/>
  <c r="F5" i="44"/>
</calcChain>
</file>

<file path=xl/sharedStrings.xml><?xml version="1.0" encoding="utf-8"?>
<sst xmlns="http://schemas.openxmlformats.org/spreadsheetml/2006/main" count="1488" uniqueCount="100">
  <si>
    <t>importo dei lavori a base d'asta:</t>
  </si>
  <si>
    <t>importo dei lavori a base d'asta al netto dei costi della sicurezza:</t>
  </si>
  <si>
    <t>sicurezza generale:</t>
  </si>
  <si>
    <t>importo di contratto:</t>
  </si>
  <si>
    <t>importo di contratto al netto dei costi della sicurezza:</t>
  </si>
  <si>
    <t>codice</t>
  </si>
  <si>
    <t>descrizione</t>
  </si>
  <si>
    <t>unità di misura</t>
  </si>
  <si>
    <t>quantità</t>
  </si>
  <si>
    <t>prezzo unitario</t>
  </si>
  <si>
    <t>importo</t>
  </si>
  <si>
    <t>a sommare:</t>
  </si>
  <si>
    <t>a dedurre:</t>
  </si>
  <si>
    <t xml:space="preserve">oneri della sicurezza </t>
  </si>
  <si>
    <t>ribasso d'asta</t>
  </si>
  <si>
    <t>totale parte 1:</t>
  </si>
  <si>
    <t>totale parte 2:</t>
  </si>
  <si>
    <t>spese generali</t>
  </si>
  <si>
    <t>utile d'impresa</t>
  </si>
  <si>
    <t>totale parte 3:</t>
  </si>
  <si>
    <t>QUADRO RIASSUNTIVO</t>
  </si>
  <si>
    <t>h</t>
  </si>
  <si>
    <t>riferimento</t>
  </si>
  <si>
    <t>€</t>
  </si>
  <si>
    <t>Manodopera e noli</t>
  </si>
  <si>
    <t>Percentuale montaggio</t>
  </si>
  <si>
    <t>%</t>
  </si>
  <si>
    <t>CASELLE DA COMPILARE</t>
  </si>
  <si>
    <t>NOTA:</t>
  </si>
  <si>
    <t>-</t>
  </si>
  <si>
    <t>FOGLIO DI ANALISI NUOVI PREZZI</t>
  </si>
  <si>
    <t>Articolo:</t>
  </si>
  <si>
    <t>Descrizione:</t>
  </si>
  <si>
    <t>u.m.</t>
  </si>
  <si>
    <t>totale:</t>
  </si>
  <si>
    <t>Nuovo prezzo</t>
  </si>
  <si>
    <t>Totali parti 1+2+3</t>
  </si>
  <si>
    <t>PARTE 1: MANODOPERA</t>
  </si>
  <si>
    <t>PARTE 2: NOLI</t>
  </si>
  <si>
    <t>PARTE 3: FORNITURE</t>
  </si>
  <si>
    <t>a corpo</t>
  </si>
  <si>
    <t>Accessori di installazione</t>
  </si>
  <si>
    <t>Valutazioni del progettista</t>
  </si>
  <si>
    <t>cad</t>
  </si>
  <si>
    <t>Impianto elettrico</t>
  </si>
  <si>
    <t>Provincia di Matera - COMUNE DI COLOBRARO</t>
  </si>
  <si>
    <t xml:space="preserve">Impianto di Produzione di Biometano </t>
  </si>
  <si>
    <t>elenco prezzi Regionale della Basilicata</t>
  </si>
  <si>
    <t>Operaio 5°livello</t>
  </si>
  <si>
    <t>Operaio 4°livello</t>
  </si>
  <si>
    <t>Operaio 3°livello</t>
  </si>
  <si>
    <t>Operaio 1°livello</t>
  </si>
  <si>
    <t>A.01.047.03</t>
  </si>
  <si>
    <t>Noli: prezziario Regionale della Basilicata - 2020</t>
  </si>
  <si>
    <t>Manodopera: prezziario MINISTERO DEL LAVORO E DELLE POLITICHE SOCIALI - 2020</t>
  </si>
  <si>
    <t>come da voce di elenco prezzi</t>
  </si>
  <si>
    <t>----</t>
  </si>
  <si>
    <t>Come da voce di elenco prezzi</t>
  </si>
  <si>
    <t>Autoscala, piattaforma di lavoro o automezzo con braccio telescopico</t>
  </si>
  <si>
    <t>Manodopera: prezziario Regionale della Basilicata - 2020</t>
  </si>
  <si>
    <t>% Manodopera</t>
  </si>
  <si>
    <t>Opere Civili</t>
  </si>
  <si>
    <t>Operaio edile specializzato 4° livello</t>
  </si>
  <si>
    <t>Operaio edile specializzato 3° livello</t>
  </si>
  <si>
    <t>Operaio edile qualificato 2° livello</t>
  </si>
  <si>
    <t>Operaio edile comune 1° livello</t>
  </si>
  <si>
    <t>Fornitura e posa in opera di guaina HDPE dello spessore minimo di mm. 1</t>
  </si>
  <si>
    <t>Fornitura e posa in opera di pavimento areato</t>
  </si>
  <si>
    <t>Fornitura e posa in opera di vernice intumescente a solvente per protezione da carico d’incendio REI 60 di strutture in acciaio</t>
  </si>
  <si>
    <t>Fornitura e posa di vasca prefabbricata da mc 50 dimensioni esterne cm. 250x950xH25 compresa lastra di copertura H=20</t>
  </si>
  <si>
    <t>Fornitura e posa in opera di vasca di prima pioggia della capacità di 50 mc per decantazione, accumulo e rilancio, completa di: copertura carrabile per traffico pesante, quadro elettronico per avviamento, elettropompa sommergibile pot. 0,75 kW, manufatto deviatore, disoleatore, quadro segnalatore acustico-visivo, sistema di rilevamento oli, armadio stradale per contenimento quadro elettrico, allarmi.</t>
  </si>
  <si>
    <t>Fornitura e installazione di un impianto di lavaggio ruote automezzi mod. 400 MFC- Industrial: costituito da un portale dotato di getti di acqua ad alta pressione, quadro elettrico, semaforo, sensore di prossimità, prodotto coagulante, impianto di chiarificazione e trattamento per il ricilcolo delle acque di lavaggio, impianto estrazione fanghi con catenaria e pale raschiatrici, disoleatore con setto per separazione grassi e oli, gruppo elettropompa per il RILANCIO delle acque reflue verso l’impianto di chiarificazione e trattamento per il riciclo delle acque di lavaggio, gruppo elettropompa per il lavaggio, posizionate nel setto di accumulo della vasca di chiarificazione, monitor touch screen con sinottico per visualizzare gestire e controllare il buon funzionamento della macchina, n.4 cartelli, armadio con serratura a chiave integrato nella vasca di chiarificazione, gruppo elettropompa booster, Collettori di lavaggio laterale a tripla tubazione verticale orizzontali, compreso trasporto e montaggio.</t>
  </si>
  <si>
    <t>Fornitura e posa di vasca prefabbricata da mc 50 dimensioni esterne cm. 246x970xH250 compresa lastra di copertura H=20</t>
  </si>
  <si>
    <t>Membrana bugnata in polietilene ad alta densità (HDPE), per la protezione delle opere controterra e interrate secondo la UNI EN 13967:2012, rispondente ai CAM, paragrafo 2.4.2.6 di cui al decreto M.A.T.T.M. 11-10-2017 Criteri ambientali minimi per l’affidamento di servizi di progettazione e lavori per la nuova costruzione, ristrutturazione e manutenzione di edifici pubblici. Spessore 8 mm, peso 500 gr/m², resistenza alla compressione fino a 250 KN/m²</t>
  </si>
  <si>
    <t>A.01.036.03</t>
  </si>
  <si>
    <t>Autogrù portata massima 30 t</t>
  </si>
  <si>
    <t>A.01.011.22</t>
  </si>
  <si>
    <t>Escavatore cingolato, massa 30 t.</t>
  </si>
  <si>
    <t>Guaina HDPE</t>
  </si>
  <si>
    <t>mq</t>
  </si>
  <si>
    <t>€/mq</t>
  </si>
  <si>
    <t>A.01007.04</t>
  </si>
  <si>
    <t>Carrello elevatore da cantiere portata 4,5 t. sollevamento 16 m.</t>
  </si>
  <si>
    <t>Pavimento areato (plotte, piedi sostegno)</t>
  </si>
  <si>
    <t>€/m</t>
  </si>
  <si>
    <t>m</t>
  </si>
  <si>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3,01 m.a m. 3,50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</si>
  <si>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fino a m. 2,00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</si>
  <si>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2,01 m.a m. 2,50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</si>
  <si>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2,51 m.a m. 3,00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</si>
  <si>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3,51 m.a m. 4,00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</si>
  <si>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4,00 m.a m. 4,50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</si>
  <si>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4,51 m.a m. 5,00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</si>
  <si>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5,01 m.a m. 6,00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</si>
  <si>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6,01 m.a m. 7,00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</si>
  <si>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7,01 m.a m. 8,00</t>
    </r>
  </si>
  <si>
    <r>
      <t xml:space="preserve">Fornitura e posa in opera di muro di sostegno prefabbricato, di classe leggera, prodotto in serie in stabilimento, per strade di 1^ categoria, costituito da pannelli verticali in conglomerato cementizio armato vibrato classe Rck 40, avente resistenza non inferiore a 40 N/mmq., provvisti dalla parte della terra di una costola o tirante di irrigidimento estendentesi per l'intera altezza e da una platea in conglomerato cementizio armato, delle dimensioni di cm. 100 x cm. 125 e spessore altezza variabile in base alla lunghezza del muro prefabbricato, gettata in opera compresa nel prezzo. Il muro sarà dimensionato per resistere alla spinta di un terrapieno orizzontale avente un angolo di attrito di 33°, un peso specifico della terra di 2.00 ton/mc. e un sovraccarico di 2,00 ton/mq. I pannelli dello spessore ai bordi non inferiore a 8 cm., dovranno presentare la faccia in vista piana e ben rifinita ed inoltre gli spigoli verticali in vista devono essere arrotondati. Il muro realizzato secondo le norme tecniche e gli elaborati di progetto, verificati e fatti propri dall'impresa. Dato in opera compreso: la fornitura e posa in opera dei pannelli e dei tiranti, la costruzione del cordolo di fondazione di calcestruzzo e della platea, la sigillatura dell'articolazione tirante pannello con malta reoplastica premiscelata a ritiro compensato; l'esecuzione di un bordino di finitura di malta cementizia al piede dei pannelli; la fornitura e posa in opera di un profilato in PVC nei giunti tra i pannelli; i maggiori oneri di compattazione del rilevato a tergo del muro ed ogni altra prestazione, fornitura ed onere. Sono esclusi l'eventuale drenaggio a tergo del muro e l'eventuale coronamento in sommità. L'altezza del muro sarà misurata lungo la facciata del pannello, dall'estradosso della fondazione alla sommità del pannello. </t>
    </r>
    <r>
      <rPr>
        <b/>
        <i/>
        <sz val="10"/>
        <rFont val="Arial"/>
        <family val="2"/>
      </rPr>
      <t>Per altezze da 9,01 m.a m. 10,00</t>
    </r>
  </si>
  <si>
    <t>Fornitura e posa di vasca prefabbricata da mc 30 dimensioni esterne cm. 250x650xH250 compresa lastra di copertura H=20</t>
  </si>
  <si>
    <t>€/cad</t>
  </si>
  <si>
    <t>Autogru fino a T 20 (a caldo)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</si>
</sst>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00_-;\-&quot;€&quot;\ * #,##0.00_-;_-&quot;€&quot;\ * &quot;-&quot;??_-;_-@_-"/>
    <numFmt numFmtId="165" formatCode="_-* #,##0_-;\-* #,##0_-;_-* \-_-;_-@_-"/>
    <numFmt numFmtId="166" formatCode="_-* #,##0.000_-;\-* #,##0.000_-;_-* \-_-;_-@_-"/>
    <numFmt numFmtId="167" formatCode="_-* #,##0.00_-;\-* #,##0.00_-;_-* \-_-;_-@_-"/>
    <numFmt numFmtId="168" formatCode="0_ ;\-0\ "/>
    <numFmt numFmtId="169" formatCode="0.0000%"/>
    <numFmt numFmtId="170" formatCode="_-* #,##0.00_-;\-* #,##0.00_-;_-* \-??_-;_-@_-"/>
    <numFmt numFmtId="171" formatCode="_-* #,##0\ _€_-;\-* #,##0\ _€_-;_-* \-??\ _€_-;_-@_-"/>
    <numFmt numFmtId="172" formatCode="_-* #,##0.0000_-;\-* #,##0.0000_-;_-* \-????_-;_-@_-"/>
    <numFmt numFmtId="173" formatCode="_-* #,##0.00\ [$€-410]_-;\-* #,##0.00\ [$€-410]_-;_-* &quot;-&quot;??\ [$€-410]_-;_-@_-"/>
    <numFmt numFmtId="174" formatCode="_-* #,##0\ _€_-;\-* #,##0\ _€_-;_-* &quot;-&quot;???\ _€_-;_-@_-"/>
    <numFmt numFmtId="175" formatCode="0.0"/>
    <numFmt numFmtId="176" formatCode="0;\-0;;@"/>
    <numFmt numFmtId="177" formatCode="_-* #,##0.000\ [$€-410]_-;\-* #,##0.000\ [$€-410]_-;_-* &quot;-&quot;??\ [$€-410]_-;_-@_-"/>
  </numFmts>
  <fonts count="28" x14ac:knownFonts="1">
    <font>
      <sz val="10"/>
      <name val="Arial"/>
      <family val="2"/>
    </font>
    <font>
      <sz val="18"/>
      <name val="Arial"/>
      <family val="2"/>
    </font>
    <font>
      <b/>
      <sz val="10"/>
      <name val="Arial"/>
      <family val="2"/>
    </font>
    <font>
      <sz val="10"/>
      <name val="Arial"/>
      <family val="2"/>
    </font>
    <font>
      <sz val="9"/>
      <name val="Arial"/>
      <family val="2"/>
    </font>
    <font>
      <sz val="10"/>
      <name val="Arial"/>
      <family val="2"/>
      <charset val="1"/>
    </font>
    <font>
      <sz val="18"/>
      <name val="Arial"/>
      <family val="2"/>
      <charset val="1"/>
    </font>
    <font>
      <b/>
      <sz val="9"/>
      <name val="Arial"/>
      <family val="2"/>
      <charset val="1"/>
    </font>
    <font>
      <b/>
      <sz val="10"/>
      <name val="Arial"/>
      <family val="2"/>
      <charset val="1"/>
    </font>
    <font>
      <sz val="11"/>
      <color indexed="8"/>
      <name val="Arial Narrow"/>
      <family val="2"/>
      <charset val="1"/>
    </font>
    <font>
      <sz val="9"/>
      <name val="Arial"/>
      <family val="2"/>
      <charset val="1"/>
    </font>
    <font>
      <b/>
      <sz val="12"/>
      <name val="Arial"/>
      <family val="2"/>
      <charset val="1"/>
    </font>
    <font>
      <b/>
      <sz val="9"/>
      <color indexed="10"/>
      <name val="Arial"/>
      <family val="2"/>
      <charset val="1"/>
    </font>
    <font>
      <b/>
      <i/>
      <sz val="10"/>
      <name val="Arial"/>
      <family val="2"/>
      <charset val="1"/>
    </font>
    <font>
      <b/>
      <sz val="20"/>
      <name val="Arial"/>
      <family val="2"/>
      <charset val="1"/>
    </font>
    <font>
      <b/>
      <sz val="14"/>
      <name val="Arial"/>
      <family val="2"/>
      <charset val="1"/>
    </font>
    <font>
      <i/>
      <sz val="10"/>
      <name val="Arial"/>
      <family val="2"/>
    </font>
    <font>
      <b/>
      <i/>
      <u/>
      <sz val="12"/>
      <name val="Arial"/>
      <family val="2"/>
    </font>
    <font>
      <b/>
      <sz val="11"/>
      <name val="Arial"/>
      <family val="2"/>
    </font>
    <font>
      <sz val="8"/>
      <name val="Arial"/>
      <family val="2"/>
    </font>
    <font>
      <b/>
      <sz val="9"/>
      <name val="Arial"/>
      <family val="2"/>
    </font>
    <font>
      <sz val="12"/>
      <name val="Arial"/>
      <family val="2"/>
    </font>
    <font>
      <sz val="11"/>
      <name val="Arial"/>
      <family val="2"/>
    </font>
    <font>
      <i/>
      <sz val="9"/>
      <name val="Arial"/>
      <family val="2"/>
    </font>
    <font>
      <b/>
      <sz val="11"/>
      <name val="Arial"/>
      <family val="2"/>
      <charset val="1"/>
    </font>
    <font>
      <b/>
      <sz val="16"/>
      <name val="Arial"/>
      <family val="2"/>
      <charset val="1"/>
    </font>
    <font>
      <b/>
      <sz val="14"/>
      <name val="Arial"/>
      <family val="2"/>
    </font>
    <font>
      <b/>
      <i/>
      <sz val="10"/>
      <name val="Arial"/>
      <family val="2"/>
    </font>
  </fonts>
  <fills count="7">
    <fill>
      <patternFill patternType="none"/>
    </fill>
    <fill>
      <patternFill patternType="gray125"/>
    </fill>
    <fill>
      <patternFill patternType="solid">
        <fgColor indexed="14"/>
        <bgColor indexed="33"/>
      </patternFill>
    </fill>
    <fill>
      <patternFill patternType="solid">
        <fgColor theme="8" tint="0.59999389629810485"/>
        <bgColor indexed="64"/>
      </patternFill>
    </fill>
    <fill>
      <patternFill patternType="solid">
        <fgColor rgb="FF76D4D1"/>
        <bgColor indexed="64"/>
      </patternFill>
    </fill>
    <fill>
      <patternFill patternType="solid">
        <fgColor rgb="FFCFE7E6"/>
        <bgColor indexed="64"/>
      </patternFill>
    </fill>
    <fill>
      <patternFill patternType="solid">
        <fgColor rgb="FFEEEEEE"/>
        <bgColor indexed="64"/>
      </patternFill>
    </fill>
  </fills>
  <borders count="18">
    <border>
      <left/>
      <right/>
      <top/>
      <bottom/>
      <diagonal/>
    </border>
    <border>
      <left style="hair">
        <color indexed="8"/>
      </left>
      <right style="hair">
        <color indexed="8"/>
      </right>
      <top style="hair">
        <color indexed="8"/>
      </top>
      <bottom style="hair">
        <color indexed="8"/>
      </bottom>
      <diagonal/>
    </border>
    <border>
      <left/>
      <right/>
      <top/>
      <bottom style="medium">
        <color rgb="FF00A4AD"/>
      </bottom>
      <diagonal/>
    </border>
    <border>
      <left style="medium">
        <color rgb="FF00A4AD"/>
      </left>
      <right/>
      <top style="medium">
        <color rgb="FF00A4AD"/>
      </top>
      <bottom/>
      <diagonal/>
    </border>
    <border>
      <left/>
      <right/>
      <top style="medium">
        <color rgb="FF00A4AD"/>
      </top>
      <bottom/>
      <diagonal/>
    </border>
    <border>
      <left/>
      <right style="medium">
        <color rgb="FF00A4AD"/>
      </right>
      <top style="medium">
        <color rgb="FF00A4AD"/>
      </top>
      <bottom/>
      <diagonal/>
    </border>
    <border>
      <left style="medium">
        <color rgb="FF00A4AD"/>
      </left>
      <right/>
      <top/>
      <bottom/>
      <diagonal/>
    </border>
    <border>
      <left/>
      <right style="medium">
        <color rgb="FF00A4AD"/>
      </right>
      <top/>
      <bottom/>
      <diagonal/>
    </border>
    <border>
      <left style="medium">
        <color rgb="FF00A4AD"/>
      </left>
      <right/>
      <top/>
      <bottom style="medium">
        <color rgb="FF00A4AD"/>
      </bottom>
      <diagonal/>
    </border>
    <border>
      <left/>
      <right style="medium">
        <color rgb="FF00A4AD"/>
      </right>
      <top/>
      <bottom style="medium">
        <color rgb="FF00A4AD"/>
      </bottom>
      <diagonal/>
    </border>
    <border>
      <left style="hair">
        <color indexed="8"/>
      </left>
      <right style="hair">
        <color indexed="8"/>
      </right>
      <top style="hair">
        <color indexed="8"/>
      </top>
      <bottom style="medium">
        <color rgb="FF00A4AD"/>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3" fillId="0" borderId="0" applyFill="0" applyBorder="0" applyAlignment="0" applyProtection="0"/>
    <xf numFmtId="9" fontId="3" fillId="0" borderId="0" applyFill="0" applyBorder="0" applyAlignment="0" applyProtection="0"/>
    <xf numFmtId="0" fontId="5" fillId="0" borderId="0"/>
    <xf numFmtId="165" fontId="5" fillId="0" borderId="0"/>
    <xf numFmtId="0" fontId="3" fillId="0" borderId="0"/>
    <xf numFmtId="164" fontId="3" fillId="0" borderId="0" applyFont="0" applyFill="0" applyBorder="0" applyAlignment="0" applyProtection="0"/>
    <xf numFmtId="9" fontId="3" fillId="0" borderId="0" applyFont="0" applyFill="0" applyBorder="0" applyAlignment="0" applyProtection="0"/>
  </cellStyleXfs>
  <cellXfs count="193">
    <xf numFmtId="0" fontId="0" fillId="0" borderId="0" xfId="0"/>
    <xf numFmtId="166" fontId="0" fillId="0" borderId="0" xfId="1" applyNumberFormat="1" applyFont="1" applyFill="1" applyBorder="1" applyAlignment="1" applyProtection="1"/>
    <xf numFmtId="167" fontId="0" fillId="0" borderId="0" xfId="1" applyNumberFormat="1" applyFont="1" applyFill="1" applyBorder="1" applyAlignment="1" applyProtection="1"/>
    <xf numFmtId="0" fontId="1" fillId="0" borderId="0" xfId="0" applyFont="1" applyAlignment="1">
      <alignment vertical="center"/>
    </xf>
    <xf numFmtId="0" fontId="4" fillId="0" borderId="0" xfId="0" applyFont="1"/>
    <xf numFmtId="0" fontId="0" fillId="0" borderId="0" xfId="0" applyAlignment="1">
      <alignment vertical="center"/>
    </xf>
    <xf numFmtId="2" fontId="0" fillId="0" borderId="0" xfId="0" applyNumberFormat="1"/>
    <xf numFmtId="0" fontId="0" fillId="0" borderId="0" xfId="0" applyAlignment="1">
      <alignment vertical="center" wrapText="1"/>
    </xf>
    <xf numFmtId="0" fontId="6" fillId="0" borderId="0" xfId="3" applyFont="1" applyAlignment="1">
      <alignment vertical="center"/>
    </xf>
    <xf numFmtId="0" fontId="5" fillId="0" borderId="0" xfId="3" applyAlignment="1">
      <alignment vertical="center"/>
    </xf>
    <xf numFmtId="2" fontId="5" fillId="0" borderId="0" xfId="3" applyNumberFormat="1"/>
    <xf numFmtId="166" fontId="5" fillId="0" borderId="0" xfId="4" applyNumberFormat="1"/>
    <xf numFmtId="167" fontId="5" fillId="0" borderId="0" xfId="4" applyNumberFormat="1"/>
    <xf numFmtId="0" fontId="5" fillId="0" borderId="0" xfId="3"/>
    <xf numFmtId="167" fontId="5" fillId="0" borderId="0" xfId="4" applyNumberFormat="1" applyAlignment="1">
      <alignment horizontal="center"/>
    </xf>
    <xf numFmtId="0" fontId="5" fillId="0" borderId="0" xfId="3" applyAlignment="1">
      <alignment vertical="center" wrapText="1"/>
    </xf>
    <xf numFmtId="170" fontId="5" fillId="0" borderId="0" xfId="3" applyNumberFormat="1" applyAlignment="1">
      <alignment vertical="center" wrapText="1"/>
    </xf>
    <xf numFmtId="0" fontId="10" fillId="0" borderId="0" xfId="3" applyFont="1"/>
    <xf numFmtId="170" fontId="10" fillId="0" borderId="0" xfId="3" applyNumberFormat="1" applyFont="1"/>
    <xf numFmtId="9" fontId="8" fillId="0" borderId="0" xfId="3" applyNumberFormat="1" applyFont="1"/>
    <xf numFmtId="171" fontId="5" fillId="0" borderId="0" xfId="3" applyNumberFormat="1" applyAlignment="1">
      <alignment horizontal="right" vertical="center"/>
    </xf>
    <xf numFmtId="0" fontId="8" fillId="0" borderId="0" xfId="3" applyFont="1" applyAlignment="1">
      <alignment horizontal="right"/>
    </xf>
    <xf numFmtId="171" fontId="5" fillId="0" borderId="0" xfId="3" applyNumberFormat="1"/>
    <xf numFmtId="169" fontId="5" fillId="0" borderId="0" xfId="2" applyNumberFormat="1" applyFont="1" applyFill="1" applyBorder="1" applyAlignment="1" applyProtection="1">
      <alignment horizontal="center"/>
    </xf>
    <xf numFmtId="2" fontId="8" fillId="0" borderId="0" xfId="3" applyNumberFormat="1" applyFont="1"/>
    <xf numFmtId="167" fontId="8" fillId="0" borderId="0" xfId="4" applyNumberFormat="1" applyFont="1"/>
    <xf numFmtId="1" fontId="8" fillId="0" borderId="0" xfId="3" applyNumberFormat="1" applyFont="1" applyAlignment="1">
      <alignment horizontal="left"/>
    </xf>
    <xf numFmtId="2" fontId="7" fillId="0" borderId="0" xfId="3" applyNumberFormat="1" applyFont="1" applyAlignment="1">
      <alignment horizontal="center" vertical="center" wrapText="1"/>
    </xf>
    <xf numFmtId="166" fontId="7" fillId="0" borderId="0" xfId="4" applyNumberFormat="1" applyFont="1" applyAlignment="1">
      <alignment horizontal="center" vertical="center" wrapText="1"/>
    </xf>
    <xf numFmtId="167" fontId="7" fillId="0" borderId="0" xfId="4" applyNumberFormat="1" applyFont="1" applyAlignment="1">
      <alignment horizontal="center" vertical="center" wrapText="1"/>
    </xf>
    <xf numFmtId="2" fontId="10" fillId="0" borderId="0" xfId="3" applyNumberFormat="1" applyFont="1" applyAlignment="1">
      <alignment horizontal="center"/>
    </xf>
    <xf numFmtId="166" fontId="10" fillId="0" borderId="0" xfId="4" applyNumberFormat="1" applyFont="1"/>
    <xf numFmtId="167" fontId="10" fillId="0" borderId="0" xfId="4" applyNumberFormat="1" applyFont="1" applyAlignment="1">
      <alignment horizontal="right" vertical="center"/>
    </xf>
    <xf numFmtId="167" fontId="10" fillId="0" borderId="0" xfId="4" applyNumberFormat="1" applyFont="1" applyProtection="1">
      <protection hidden="1"/>
    </xf>
    <xf numFmtId="166" fontId="5" fillId="0" borderId="0" xfId="4" applyNumberFormat="1" applyAlignment="1">
      <alignment horizontal="center"/>
    </xf>
    <xf numFmtId="167" fontId="11" fillId="0" borderId="0" xfId="4" applyNumberFormat="1" applyFont="1" applyAlignment="1">
      <alignment vertical="center"/>
    </xf>
    <xf numFmtId="9" fontId="10" fillId="0" borderId="0" xfId="2" applyFont="1" applyFill="1" applyBorder="1" applyAlignment="1" applyProtection="1">
      <alignment horizontal="center" vertical="center"/>
    </xf>
    <xf numFmtId="169" fontId="10" fillId="0" borderId="0" xfId="2" applyNumberFormat="1" applyFont="1" applyFill="1" applyBorder="1" applyAlignment="1" applyProtection="1">
      <alignment horizontal="center" vertical="center"/>
    </xf>
    <xf numFmtId="167" fontId="13" fillId="0" borderId="0" xfId="4" applyNumberFormat="1" applyFont="1" applyAlignment="1">
      <alignment horizontal="right"/>
    </xf>
    <xf numFmtId="167" fontId="15" fillId="0" borderId="0" xfId="4" applyNumberFormat="1" applyFont="1" applyAlignment="1">
      <alignment vertical="center"/>
    </xf>
    <xf numFmtId="10" fontId="8" fillId="0" borderId="0" xfId="3" applyNumberFormat="1" applyFont="1" applyAlignment="1">
      <alignment horizontal="right"/>
    </xf>
    <xf numFmtId="2" fontId="8" fillId="0" borderId="1" xfId="3" applyNumberFormat="1" applyFont="1" applyBorder="1" applyAlignment="1">
      <alignment horizontal="center"/>
    </xf>
    <xf numFmtId="170" fontId="5" fillId="0" borderId="0" xfId="3" applyNumberFormat="1"/>
    <xf numFmtId="0" fontId="9" fillId="0" borderId="0" xfId="3" applyFont="1" applyAlignment="1">
      <alignment horizontal="center" vertical="center"/>
    </xf>
    <xf numFmtId="172" fontId="12" fillId="0" borderId="0" xfId="3" applyNumberFormat="1" applyFont="1"/>
    <xf numFmtId="0" fontId="17" fillId="3" borderId="0" xfId="3" applyFont="1" applyFill="1"/>
    <xf numFmtId="0" fontId="0" fillId="0" borderId="0" xfId="0" applyAlignment="1">
      <alignment horizontal="center"/>
    </xf>
    <xf numFmtId="0" fontId="10" fillId="0" borderId="0" xfId="3" applyFont="1" applyAlignment="1">
      <alignment horizontal="left" vertical="center" wrapText="1"/>
    </xf>
    <xf numFmtId="0" fontId="22" fillId="0" borderId="0" xfId="0" applyFont="1" applyAlignment="1">
      <alignment horizontal="center" vertical="center"/>
    </xf>
    <xf numFmtId="2" fontId="4" fillId="0" borderId="0" xfId="0" applyNumberFormat="1" applyFont="1" applyAlignment="1">
      <alignment vertical="center"/>
    </xf>
    <xf numFmtId="0" fontId="21" fillId="0" borderId="0" xfId="0" applyFont="1" applyAlignment="1">
      <alignment vertical="center"/>
    </xf>
    <xf numFmtId="0" fontId="22" fillId="0" borderId="0" xfId="0" applyFont="1"/>
    <xf numFmtId="2" fontId="4" fillId="0" borderId="0" xfId="0" applyNumberFormat="1" applyFont="1" applyAlignment="1">
      <alignment horizontal="center" vertical="center"/>
    </xf>
    <xf numFmtId="0" fontId="23" fillId="0" borderId="0" xfId="3" applyFont="1"/>
    <xf numFmtId="2" fontId="8" fillId="0" borderId="0" xfId="3" applyNumberFormat="1" applyFont="1" applyAlignment="1">
      <alignment vertical="center"/>
    </xf>
    <xf numFmtId="0" fontId="0" fillId="0" borderId="0" xfId="0" applyAlignment="1">
      <alignment horizontal="right"/>
    </xf>
    <xf numFmtId="167" fontId="4" fillId="0" borderId="0" xfId="4" applyNumberFormat="1" applyFont="1" applyAlignment="1">
      <alignment horizontal="right" vertical="center"/>
    </xf>
    <xf numFmtId="0" fontId="10" fillId="0" borderId="3" xfId="3" applyFont="1" applyBorder="1"/>
    <xf numFmtId="0" fontId="10" fillId="0" borderId="6" xfId="3" applyFont="1" applyBorder="1"/>
    <xf numFmtId="0" fontId="5" fillId="0" borderId="6" xfId="3" applyBorder="1"/>
    <xf numFmtId="9" fontId="8" fillId="0" borderId="4" xfId="3" applyNumberFormat="1" applyFont="1" applyBorder="1"/>
    <xf numFmtId="0" fontId="10" fillId="0" borderId="4" xfId="3" applyFont="1" applyBorder="1"/>
    <xf numFmtId="0" fontId="10" fillId="0" borderId="5" xfId="3" applyFont="1" applyBorder="1"/>
    <xf numFmtId="0" fontId="10" fillId="0" borderId="7" xfId="3" applyFont="1" applyBorder="1"/>
    <xf numFmtId="0" fontId="5" fillId="0" borderId="7" xfId="3" applyBorder="1"/>
    <xf numFmtId="0" fontId="5" fillId="0" borderId="8" xfId="3" applyBorder="1"/>
    <xf numFmtId="10" fontId="8" fillId="0" borderId="2" xfId="3" applyNumberFormat="1" applyFont="1" applyBorder="1" applyAlignment="1">
      <alignment horizontal="right"/>
    </xf>
    <xf numFmtId="2" fontId="8" fillId="2" borderId="10" xfId="3" applyNumberFormat="1" applyFont="1" applyFill="1" applyBorder="1" applyAlignment="1">
      <alignment horizontal="center"/>
    </xf>
    <xf numFmtId="0" fontId="5" fillId="0" borderId="2" xfId="3" applyBorder="1"/>
    <xf numFmtId="0" fontId="5" fillId="0" borderId="9" xfId="3" applyBorder="1"/>
    <xf numFmtId="174" fontId="5" fillId="0" borderId="4" xfId="3" applyNumberFormat="1" applyBorder="1" applyAlignment="1">
      <alignment horizontal="right" vertical="center"/>
    </xf>
    <xf numFmtId="0" fontId="4" fillId="0" borderId="0" xfId="3" applyFont="1"/>
    <xf numFmtId="173" fontId="4" fillId="0" borderId="0" xfId="0" applyNumberFormat="1" applyFont="1" applyAlignment="1">
      <alignment horizontal="right"/>
    </xf>
    <xf numFmtId="166" fontId="14" fillId="0" borderId="0" xfId="4" applyNumberFormat="1" applyFont="1" applyAlignment="1">
      <alignment horizontal="center" vertical="center"/>
    </xf>
    <xf numFmtId="166" fontId="8" fillId="0" borderId="0" xfId="4" applyNumberFormat="1" applyFont="1" applyAlignment="1">
      <alignment horizontal="center"/>
    </xf>
    <xf numFmtId="2" fontId="2" fillId="3" borderId="0" xfId="3" applyNumberFormat="1" applyFont="1" applyFill="1" applyAlignment="1">
      <alignment horizontal="left" vertical="center"/>
    </xf>
    <xf numFmtId="2" fontId="2" fillId="0" borderId="0" xfId="3" applyNumberFormat="1" applyFont="1" applyAlignment="1">
      <alignment horizontal="left" vertical="center"/>
    </xf>
    <xf numFmtId="0" fontId="3" fillId="0" borderId="0" xfId="0" applyFont="1" applyAlignment="1">
      <alignment vertical="center"/>
    </xf>
    <xf numFmtId="166" fontId="2" fillId="0" borderId="0" xfId="4" applyNumberFormat="1" applyFont="1" applyAlignment="1">
      <alignment horizontal="center" vertical="center" wrapText="1"/>
    </xf>
    <xf numFmtId="2" fontId="3" fillId="0" borderId="0" xfId="3" applyNumberFormat="1" applyFont="1"/>
    <xf numFmtId="166" fontId="3" fillId="0" borderId="0" xfId="4" applyNumberFormat="1" applyFont="1"/>
    <xf numFmtId="167" fontId="3" fillId="0" borderId="0" xfId="4" applyNumberFormat="1" applyFont="1"/>
    <xf numFmtId="167" fontId="2" fillId="0" borderId="0" xfId="4" applyNumberFormat="1" applyFont="1" applyAlignment="1">
      <alignment horizontal="right"/>
    </xf>
    <xf numFmtId="167" fontId="2" fillId="0" borderId="0" xfId="4" applyNumberFormat="1" applyFont="1"/>
    <xf numFmtId="167" fontId="3" fillId="0" borderId="0" xfId="4" applyNumberFormat="1" applyFont="1" applyAlignment="1">
      <alignment horizontal="right"/>
    </xf>
    <xf numFmtId="0" fontId="3" fillId="0" borderId="0" xfId="3" applyFont="1"/>
    <xf numFmtId="167" fontId="3" fillId="0" borderId="0" xfId="4" applyNumberFormat="1" applyFont="1" applyAlignment="1">
      <alignment horizontal="center"/>
    </xf>
    <xf numFmtId="168" fontId="2" fillId="3" borderId="0" xfId="4" applyNumberFormat="1" applyFont="1" applyFill="1" applyAlignment="1">
      <alignment horizontal="center"/>
    </xf>
    <xf numFmtId="2" fontId="3" fillId="0" borderId="0" xfId="0" applyNumberFormat="1" applyFont="1"/>
    <xf numFmtId="2" fontId="2" fillId="0" borderId="0" xfId="3" applyNumberFormat="1" applyFont="1" applyAlignment="1">
      <alignment horizontal="center" vertical="center"/>
    </xf>
    <xf numFmtId="2" fontId="2" fillId="3" borderId="0" xfId="3" applyNumberFormat="1" applyFont="1" applyFill="1" applyAlignment="1">
      <alignment vertical="center"/>
    </xf>
    <xf numFmtId="2" fontId="3" fillId="3" borderId="0" xfId="3" applyNumberFormat="1" applyFont="1" applyFill="1" applyAlignment="1">
      <alignment horizontal="center"/>
    </xf>
    <xf numFmtId="167" fontId="3" fillId="3" borderId="0" xfId="4" applyNumberFormat="1" applyFont="1" applyFill="1"/>
    <xf numFmtId="1" fontId="2" fillId="0" borderId="0" xfId="3" applyNumberFormat="1" applyFont="1" applyAlignment="1">
      <alignment horizontal="left"/>
    </xf>
    <xf numFmtId="167" fontId="3" fillId="3" borderId="0" xfId="4" applyNumberFormat="1" applyFont="1" applyFill="1" applyProtection="1">
      <protection hidden="1"/>
    </xf>
    <xf numFmtId="167" fontId="2" fillId="0" borderId="0" xfId="4" applyNumberFormat="1" applyFont="1" applyAlignment="1">
      <alignment horizontal="center" vertical="center" wrapText="1"/>
    </xf>
    <xf numFmtId="2" fontId="2" fillId="0" borderId="0" xfId="3" applyNumberFormat="1" applyFont="1" applyAlignment="1">
      <alignment horizontal="center" vertical="center" wrapText="1"/>
    </xf>
    <xf numFmtId="0" fontId="3" fillId="0" borderId="0" xfId="0" applyFont="1"/>
    <xf numFmtId="167" fontId="3" fillId="0" borderId="0" xfId="4" applyNumberFormat="1" applyFont="1" applyAlignment="1">
      <alignment horizontal="right" vertical="center"/>
    </xf>
    <xf numFmtId="0" fontId="2" fillId="0" borderId="0" xfId="3" applyFont="1"/>
    <xf numFmtId="169" fontId="3" fillId="3" borderId="0" xfId="2" applyNumberFormat="1" applyFill="1" applyBorder="1" applyAlignment="1" applyProtection="1">
      <alignment horizontal="center"/>
    </xf>
    <xf numFmtId="167" fontId="3" fillId="0" borderId="0" xfId="4" applyNumberFormat="1" applyFont="1" applyProtection="1">
      <protection hidden="1"/>
    </xf>
    <xf numFmtId="169" fontId="3" fillId="0" borderId="0" xfId="2" applyNumberFormat="1" applyFill="1" applyBorder="1" applyAlignment="1" applyProtection="1">
      <alignment horizontal="center"/>
    </xf>
    <xf numFmtId="166" fontId="3" fillId="0" borderId="0" xfId="4" applyNumberFormat="1" applyFont="1" applyAlignment="1">
      <alignment horizontal="center"/>
    </xf>
    <xf numFmtId="2" fontId="2" fillId="0" borderId="0" xfId="3" applyNumberFormat="1" applyFont="1"/>
    <xf numFmtId="167" fontId="2" fillId="0" borderId="0" xfId="4" applyNumberFormat="1" applyFont="1" applyAlignment="1">
      <alignment vertical="center"/>
    </xf>
    <xf numFmtId="167" fontId="3" fillId="0" borderId="0" xfId="1" applyNumberFormat="1" applyFill="1" applyBorder="1" applyAlignment="1" applyProtection="1"/>
    <xf numFmtId="2" fontId="3" fillId="0" borderId="0" xfId="3" applyNumberFormat="1" applyFont="1" applyAlignment="1">
      <alignment vertical="center" wrapText="1"/>
    </xf>
    <xf numFmtId="166" fontId="2" fillId="3" borderId="0" xfId="4" applyNumberFormat="1" applyFont="1" applyFill="1" applyAlignment="1">
      <alignment horizontal="left" vertical="center" wrapText="1"/>
    </xf>
    <xf numFmtId="2" fontId="2" fillId="3" borderId="0" xfId="3" applyNumberFormat="1" applyFont="1" applyFill="1" applyAlignment="1">
      <alignment horizontal="left"/>
    </xf>
    <xf numFmtId="167" fontId="24" fillId="0" borderId="0" xfId="4" applyNumberFormat="1" applyFont="1" applyAlignment="1">
      <alignment horizontal="right" vertical="center"/>
    </xf>
    <xf numFmtId="0" fontId="4" fillId="5" borderId="0" xfId="0" applyFont="1" applyFill="1"/>
    <xf numFmtId="0" fontId="20" fillId="0" borderId="0" xfId="3" applyFont="1" applyAlignment="1">
      <alignment horizontal="center" vertical="center"/>
    </xf>
    <xf numFmtId="173" fontId="8" fillId="0" borderId="0" xfId="4" applyNumberFormat="1" applyFont="1" applyAlignment="1">
      <alignment vertical="center"/>
    </xf>
    <xf numFmtId="173" fontId="4" fillId="0" borderId="0" xfId="4" applyNumberFormat="1" applyFont="1" applyAlignment="1">
      <alignment horizontal="right"/>
    </xf>
    <xf numFmtId="10" fontId="4" fillId="0" borderId="0" xfId="2" applyNumberFormat="1" applyFont="1" applyFill="1" applyBorder="1" applyAlignment="1" applyProtection="1">
      <alignment horizontal="center"/>
    </xf>
    <xf numFmtId="0" fontId="10" fillId="0" borderId="13" xfId="3" applyFont="1" applyBorder="1"/>
    <xf numFmtId="0" fontId="10" fillId="0" borderId="11" xfId="3" applyFont="1" applyBorder="1"/>
    <xf numFmtId="0" fontId="10" fillId="0" borderId="14" xfId="3" applyFont="1" applyBorder="1"/>
    <xf numFmtId="0" fontId="10" fillId="0" borderId="12" xfId="3" applyFont="1" applyBorder="1"/>
    <xf numFmtId="0" fontId="5" fillId="0" borderId="14" xfId="3" applyBorder="1"/>
    <xf numFmtId="0" fontId="10" fillId="0" borderId="12" xfId="3" applyFont="1" applyBorder="1" applyAlignment="1">
      <alignment horizontal="left" vertical="center" wrapText="1"/>
    </xf>
    <xf numFmtId="0" fontId="4" fillId="0" borderId="12" xfId="0" applyFont="1" applyBorder="1"/>
    <xf numFmtId="170" fontId="5" fillId="0" borderId="14" xfId="3" applyNumberFormat="1" applyBorder="1" applyAlignment="1">
      <alignment vertical="center" wrapText="1"/>
    </xf>
    <xf numFmtId="170" fontId="10" fillId="0" borderId="14" xfId="3" applyNumberFormat="1" applyFont="1" applyBorder="1"/>
    <xf numFmtId="0" fontId="0" fillId="0" borderId="14" xfId="0" applyBorder="1"/>
    <xf numFmtId="0" fontId="0" fillId="0" borderId="15" xfId="0" applyBorder="1"/>
    <xf numFmtId="0" fontId="10" fillId="0" borderId="16" xfId="3" applyFont="1" applyBorder="1"/>
    <xf numFmtId="173" fontId="4" fillId="6" borderId="0" xfId="0" applyNumberFormat="1" applyFont="1" applyFill="1" applyAlignment="1">
      <alignment horizontal="right"/>
    </xf>
    <xf numFmtId="176" fontId="4" fillId="6" borderId="0" xfId="0" applyNumberFormat="1" applyFont="1" applyFill="1" applyAlignment="1">
      <alignment horizontal="center"/>
    </xf>
    <xf numFmtId="0" fontId="2" fillId="0" borderId="0" xfId="0" applyFont="1" applyAlignment="1">
      <alignment horizontal="center"/>
    </xf>
    <xf numFmtId="2" fontId="4" fillId="0" borderId="0" xfId="0" applyNumberFormat="1" applyFont="1"/>
    <xf numFmtId="2" fontId="23" fillId="0" borderId="0" xfId="3" applyNumberFormat="1" applyFont="1" applyAlignment="1">
      <alignment horizontal="center" vertical="center" wrapText="1"/>
    </xf>
    <xf numFmtId="166" fontId="23" fillId="0" borderId="0" xfId="4" applyNumberFormat="1" applyFont="1" applyAlignment="1">
      <alignment horizontal="right" vertical="center" wrapText="1"/>
    </xf>
    <xf numFmtId="167" fontId="23" fillId="0" borderId="0" xfId="4" applyNumberFormat="1" applyFont="1" applyAlignment="1">
      <alignment horizontal="right" vertical="center" wrapText="1"/>
    </xf>
    <xf numFmtId="0" fontId="4" fillId="6" borderId="0" xfId="0" applyFont="1" applyFill="1" applyAlignment="1">
      <alignment horizontal="center"/>
    </xf>
    <xf numFmtId="10" fontId="4" fillId="0" borderId="0" xfId="0" applyNumberFormat="1" applyFont="1"/>
    <xf numFmtId="10" fontId="4" fillId="0" borderId="0" xfId="2" applyNumberFormat="1" applyFont="1" applyBorder="1" applyAlignment="1">
      <alignment horizontal="center"/>
    </xf>
    <xf numFmtId="167" fontId="7" fillId="4" borderId="0" xfId="4" applyNumberFormat="1" applyFont="1" applyFill="1" applyAlignment="1">
      <alignment horizontal="left" vertical="center"/>
    </xf>
    <xf numFmtId="173" fontId="11" fillId="4" borderId="0" xfId="4" applyNumberFormat="1" applyFont="1" applyFill="1" applyAlignment="1">
      <alignment horizontal="right" vertical="center"/>
    </xf>
    <xf numFmtId="0" fontId="4" fillId="0" borderId="0" xfId="0" applyFont="1" applyAlignment="1">
      <alignment horizontal="right"/>
    </xf>
    <xf numFmtId="167" fontId="23" fillId="0" borderId="0" xfId="4" applyNumberFormat="1" applyFont="1" applyAlignment="1">
      <alignment horizontal="center" vertical="center" wrapText="1"/>
    </xf>
    <xf numFmtId="2" fontId="23" fillId="0" borderId="0" xfId="3" applyNumberFormat="1" applyFont="1" applyAlignment="1">
      <alignment horizontal="right" vertical="center" wrapText="1"/>
    </xf>
    <xf numFmtId="175" fontId="4" fillId="6" borderId="0" xfId="0" applyNumberFormat="1" applyFont="1" applyFill="1"/>
    <xf numFmtId="173" fontId="4" fillId="6" borderId="0" xfId="4" applyNumberFormat="1" applyFont="1" applyFill="1" applyProtection="1">
      <protection hidden="1"/>
    </xf>
    <xf numFmtId="9" fontId="4" fillId="6" borderId="0" xfId="2" applyFont="1" applyFill="1" applyBorder="1" applyAlignment="1" applyProtection="1">
      <alignment horizontal="right" vertical="center"/>
    </xf>
    <xf numFmtId="2" fontId="0" fillId="3" borderId="0" xfId="3" applyNumberFormat="1" applyFont="1" applyFill="1" applyAlignment="1">
      <alignment horizontal="center"/>
    </xf>
    <xf numFmtId="2" fontId="0" fillId="3" borderId="0" xfId="3" applyNumberFormat="1" applyFont="1" applyFill="1" applyAlignment="1">
      <alignment horizontal="center" wrapText="1"/>
    </xf>
    <xf numFmtId="1" fontId="0" fillId="3" borderId="0" xfId="3" applyNumberFormat="1" applyFont="1" applyFill="1" applyAlignment="1">
      <alignment horizontal="center"/>
    </xf>
    <xf numFmtId="0" fontId="4" fillId="6" borderId="0" xfId="0" applyFont="1" applyFill="1" applyAlignment="1">
      <alignment horizontal="center" vertical="center" wrapText="1"/>
    </xf>
    <xf numFmtId="176" fontId="4" fillId="6" borderId="0" xfId="0" applyNumberFormat="1" applyFont="1" applyFill="1" applyAlignment="1">
      <alignment horizontal="center" vertical="center" wrapText="1"/>
    </xf>
    <xf numFmtId="2" fontId="4" fillId="6" borderId="0" xfId="3" applyNumberFormat="1" applyFont="1" applyFill="1" applyAlignment="1">
      <alignment horizontal="center" vertical="center" wrapText="1"/>
    </xf>
    <xf numFmtId="167" fontId="0" fillId="3" borderId="0" xfId="4" applyNumberFormat="1" applyFont="1" applyFill="1"/>
    <xf numFmtId="0" fontId="4" fillId="6" borderId="0" xfId="0" applyFont="1" applyFill="1" applyAlignment="1">
      <alignment horizontal="left" vertical="center" wrapText="1"/>
    </xf>
    <xf numFmtId="2" fontId="4" fillId="6" borderId="0" xfId="3" quotePrefix="1" applyNumberFormat="1" applyFont="1" applyFill="1" applyAlignment="1">
      <alignment horizontal="center" vertical="center" wrapText="1"/>
    </xf>
    <xf numFmtId="10" fontId="2" fillId="0" borderId="0" xfId="2" applyNumberFormat="1" applyFont="1" applyBorder="1" applyAlignment="1">
      <alignment horizontal="center" vertical="center"/>
    </xf>
    <xf numFmtId="2" fontId="4" fillId="6" borderId="17" xfId="0" applyNumberFormat="1" applyFont="1" applyFill="1" applyBorder="1"/>
    <xf numFmtId="2" fontId="10" fillId="6" borderId="17" xfId="3" applyNumberFormat="1" applyFont="1" applyFill="1" applyBorder="1" applyAlignment="1">
      <alignment horizontal="center" wrapText="1"/>
    </xf>
    <xf numFmtId="2" fontId="10" fillId="6" borderId="17" xfId="3" applyNumberFormat="1" applyFont="1" applyFill="1" applyBorder="1" applyAlignment="1">
      <alignment horizontal="center"/>
    </xf>
    <xf numFmtId="165" fontId="10" fillId="6" borderId="17" xfId="4" applyFont="1" applyFill="1" applyBorder="1" applyAlignment="1">
      <alignment horizontal="right"/>
    </xf>
    <xf numFmtId="167" fontId="10" fillId="6" borderId="17" xfId="4" applyNumberFormat="1" applyFont="1" applyFill="1" applyBorder="1" applyAlignment="1">
      <alignment horizontal="right"/>
    </xf>
    <xf numFmtId="0" fontId="0" fillId="6" borderId="17" xfId="0" applyFill="1" applyBorder="1"/>
    <xf numFmtId="2" fontId="4" fillId="6" borderId="17" xfId="0" applyNumberFormat="1" applyFont="1" applyFill="1" applyBorder="1" applyAlignment="1">
      <alignment horizontal="right"/>
    </xf>
    <xf numFmtId="0" fontId="4" fillId="6" borderId="17" xfId="0" applyFont="1" applyFill="1" applyBorder="1" applyAlignment="1">
      <alignment horizontal="center"/>
    </xf>
    <xf numFmtId="2" fontId="4" fillId="6" borderId="17" xfId="0" applyNumberFormat="1" applyFont="1" applyFill="1" applyBorder="1" applyAlignment="1">
      <alignment horizontal="center"/>
    </xf>
    <xf numFmtId="166" fontId="4" fillId="6" borderId="17" xfId="4" applyNumberFormat="1" applyFont="1" applyFill="1" applyBorder="1" applyAlignment="1">
      <alignment horizontal="right"/>
    </xf>
    <xf numFmtId="167" fontId="4" fillId="6" borderId="17" xfId="4" applyNumberFormat="1" applyFont="1" applyFill="1" applyBorder="1" applyAlignment="1">
      <alignment horizontal="right"/>
    </xf>
    <xf numFmtId="2" fontId="4" fillId="6" borderId="17" xfId="3" applyNumberFormat="1" applyFont="1" applyFill="1" applyBorder="1" applyAlignment="1">
      <alignment horizontal="center" vertical="center" wrapText="1"/>
    </xf>
    <xf numFmtId="0" fontId="4" fillId="6" borderId="17" xfId="0" applyFont="1" applyFill="1" applyBorder="1" applyAlignment="1">
      <alignment horizontal="center" vertical="center" wrapText="1"/>
    </xf>
    <xf numFmtId="175" fontId="4" fillId="6" borderId="17" xfId="0" applyNumberFormat="1" applyFont="1" applyFill="1" applyBorder="1"/>
    <xf numFmtId="173" fontId="4" fillId="6" borderId="17" xfId="4" applyNumberFormat="1" applyFont="1" applyFill="1" applyBorder="1" applyProtection="1">
      <protection hidden="1"/>
    </xf>
    <xf numFmtId="9" fontId="4" fillId="6" borderId="17" xfId="2" applyFont="1" applyFill="1" applyBorder="1" applyAlignment="1" applyProtection="1">
      <alignment horizontal="right" vertical="center"/>
    </xf>
    <xf numFmtId="173" fontId="4" fillId="6" borderId="17" xfId="0" applyNumberFormat="1" applyFont="1" applyFill="1" applyBorder="1" applyAlignment="1">
      <alignment horizontal="right"/>
    </xf>
    <xf numFmtId="176" fontId="4" fillId="6" borderId="17" xfId="0" applyNumberFormat="1" applyFont="1" applyFill="1" applyBorder="1" applyAlignment="1">
      <alignment horizontal="center" vertical="center" wrapText="1"/>
    </xf>
    <xf numFmtId="176" fontId="4" fillId="6" borderId="17" xfId="0" applyNumberFormat="1" applyFont="1" applyFill="1" applyBorder="1" applyAlignment="1">
      <alignment horizontal="center"/>
    </xf>
    <xf numFmtId="177" fontId="4" fillId="6" borderId="17" xfId="0" applyNumberFormat="1" applyFont="1" applyFill="1" applyBorder="1" applyAlignment="1">
      <alignment horizontal="right"/>
    </xf>
    <xf numFmtId="0" fontId="0" fillId="3" borderId="0" xfId="3" applyFont="1" applyFill="1" applyAlignment="1">
      <alignment horizontal="center"/>
    </xf>
    <xf numFmtId="166" fontId="2" fillId="0" borderId="0" xfId="4" applyNumberFormat="1" applyFont="1" applyAlignment="1">
      <alignment horizontal="center" vertical="center"/>
    </xf>
    <xf numFmtId="167" fontId="2" fillId="0" borderId="0" xfId="4" applyNumberFormat="1" applyFont="1" applyAlignment="1">
      <alignment horizontal="center" vertical="center" wrapText="1"/>
    </xf>
    <xf numFmtId="167" fontId="5" fillId="0" borderId="0" xfId="4" applyNumberFormat="1" applyAlignment="1">
      <alignment horizontal="center"/>
    </xf>
    <xf numFmtId="167" fontId="2" fillId="0" borderId="0" xfId="4" applyNumberFormat="1" applyFont="1" applyAlignment="1">
      <alignment horizontal="center"/>
    </xf>
    <xf numFmtId="167" fontId="2" fillId="0" borderId="0" xfId="4" applyNumberFormat="1" applyFont="1" applyAlignment="1">
      <alignment horizontal="center" vertical="center"/>
    </xf>
    <xf numFmtId="167" fontId="8" fillId="0" borderId="0" xfId="4" applyNumberFormat="1" applyFont="1" applyAlignment="1">
      <alignment horizontal="center" vertical="center"/>
    </xf>
    <xf numFmtId="167" fontId="15" fillId="0" borderId="0" xfId="4" applyNumberFormat="1" applyFont="1" applyAlignment="1">
      <alignment horizontal="center" vertical="center"/>
    </xf>
    <xf numFmtId="0" fontId="16" fillId="5" borderId="0" xfId="0" applyFont="1" applyFill="1" applyAlignment="1">
      <alignment horizontal="left" vertical="top" wrapText="1"/>
    </xf>
    <xf numFmtId="0" fontId="18" fillId="5" borderId="0" xfId="0" applyFont="1" applyFill="1" applyAlignment="1">
      <alignment horizontal="center" vertical="center"/>
    </xf>
    <xf numFmtId="2" fontId="26" fillId="0" borderId="0" xfId="0" applyNumberFormat="1" applyFont="1" applyAlignment="1">
      <alignment horizontal="center" vertical="center"/>
    </xf>
    <xf numFmtId="2" fontId="18" fillId="0" borderId="0" xfId="0" applyNumberFormat="1" applyFont="1" applyAlignment="1">
      <alignment horizontal="center" vertical="center"/>
    </xf>
    <xf numFmtId="0" fontId="26" fillId="4" borderId="0" xfId="0" applyFont="1" applyFill="1" applyAlignment="1">
      <alignment horizontal="center" vertical="center"/>
    </xf>
    <xf numFmtId="0" fontId="2" fillId="5" borderId="0" xfId="0" applyFont="1" applyFill="1" applyAlignment="1">
      <alignment horizontal="center" vertical="center"/>
    </xf>
    <xf numFmtId="0" fontId="26" fillId="0" borderId="0" xfId="3" applyFont="1" applyAlignment="1">
      <alignment horizontal="center" vertical="center"/>
    </xf>
    <xf numFmtId="173" fontId="25" fillId="4" borderId="0" xfId="4" applyNumberFormat="1" applyFont="1" applyFill="1" applyAlignment="1">
      <alignment horizontal="center" vertical="center"/>
    </xf>
    <xf numFmtId="166" fontId="14" fillId="0" borderId="0" xfId="4" applyNumberFormat="1" applyFont="1" applyAlignment="1">
      <alignment horizontal="center" vertical="center"/>
    </xf>
  </cellXfs>
  <cellStyles count="8">
    <cellStyle name="Excel Built-in Comma [0]" xfId="4" xr:uid="{00000000-0005-0000-0000-000000000000}"/>
    <cellStyle name="Excel Built-in Normal" xfId="3" xr:uid="{00000000-0005-0000-0000-000001000000}"/>
    <cellStyle name="Migliaia [0]" xfId="1" builtinId="6"/>
    <cellStyle name="Normale" xfId="0" builtinId="0"/>
    <cellStyle name="Normale 2" xfId="5" xr:uid="{00000000-0005-0000-0000-000004000000}"/>
    <cellStyle name="Percentuale" xfId="2" builtinId="5"/>
    <cellStyle name="Percentuale 2" xfId="7" xr:uid="{00000000-0005-0000-0000-000006000000}"/>
    <cellStyle name="Valuta 10" xfId="6" xr:uid="{00000000-0005-0000-0000-000007000000}"/>
  </cellStyles>
  <dxfs count="0"/>
  <tableStyles count="0" defaultTableStyle="TableStyleMedium2" defaultPivotStyle="PivotStyleLight16"/>
  <colors>
    <mruColors>
      <color rgb="FFCEE0E8"/>
      <color rgb="FF9FE1DF"/>
      <color rgb="FFDCE7E8"/>
      <color rgb="FF76D4D1"/>
      <color rgb="FFEEEEEE"/>
      <color rgb="FFCFE7E6"/>
      <color rgb="FFF0F0F0"/>
      <color rgb="FF00A4AD"/>
      <color rgb="FF0DB4AB"/>
      <color rgb="FFE5E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ente/Desktop/SmartWorking-2022/COLOBRARO%20(183%20MB)/Computi%20+%20Analisi%20NP%20Utres/ANALISI%20NP/NP%20OEM/NP%20OEM%20-%20Re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STAZIONE"/>
      <sheetName val="NP OEM 01"/>
      <sheetName val="NP OEM 02"/>
      <sheetName val="NP OEM 03"/>
      <sheetName val="NP OEM 04"/>
      <sheetName val="NP OEM 05"/>
      <sheetName val="NP OEM 06"/>
      <sheetName val="NP OEM 07"/>
      <sheetName val="NP OEM 08"/>
      <sheetName val="NP OEM 09"/>
    </sheetNames>
    <sheetDataSet>
      <sheetData sheetId="0">
        <row r="29">
          <cell r="A29" t="str">
            <v>A.01.047.03</v>
          </cell>
          <cell r="C29" t="str">
            <v>h</v>
          </cell>
        </row>
        <row r="30">
          <cell r="C30" t="str">
            <v>h</v>
          </cell>
        </row>
        <row r="31">
          <cell r="C31" t="str">
            <v>h</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4">
    <pageSetUpPr fitToPage="1"/>
  </sheetPr>
  <dimension ref="A1:L63"/>
  <sheetViews>
    <sheetView view="pageBreakPreview" zoomScaleNormal="115" zoomScaleSheetLayoutView="100" workbookViewId="0">
      <selection activeCell="F57" sqref="F57"/>
    </sheetView>
  </sheetViews>
  <sheetFormatPr defaultColWidth="9.140625" defaultRowHeight="12.75" x14ac:dyDescent="0.2"/>
  <cols>
    <col min="1" max="1" width="44" style="6" bestFit="1" customWidth="1"/>
    <col min="2" max="2" width="54" style="6" bestFit="1" customWidth="1"/>
    <col min="3" max="3" width="10.7109375" style="6" customWidth="1"/>
    <col min="4" max="4" width="10.7109375" style="1" customWidth="1"/>
    <col min="5" max="5" width="10.7109375" style="2" customWidth="1"/>
    <col min="6" max="6" width="20.7109375" style="6" customWidth="1"/>
    <col min="7" max="7" width="20.7109375" style="2" customWidth="1"/>
    <col min="9" max="9" width="32.5703125" bestFit="1" customWidth="1"/>
    <col min="10" max="10" width="10.85546875" bestFit="1" customWidth="1"/>
  </cols>
  <sheetData>
    <row r="1" spans="1:12" s="3" customFormat="1" ht="15" customHeight="1" x14ac:dyDescent="0.2">
      <c r="A1" s="75" t="s">
        <v>44</v>
      </c>
      <c r="B1" s="76"/>
      <c r="C1" s="76"/>
      <c r="D1" s="76"/>
      <c r="E1" s="76"/>
      <c r="F1" s="13" t="s">
        <v>28</v>
      </c>
      <c r="G1" s="76"/>
      <c r="H1" s="8"/>
      <c r="I1" s="8"/>
      <c r="J1" s="8"/>
      <c r="K1" s="8"/>
      <c r="L1" s="8"/>
    </row>
    <row r="2" spans="1:12" s="3" customFormat="1" ht="15" customHeight="1" x14ac:dyDescent="0.2">
      <c r="A2" s="75" t="s">
        <v>45</v>
      </c>
      <c r="B2" s="76"/>
      <c r="C2" s="76"/>
      <c r="D2" s="76"/>
      <c r="E2" s="76"/>
      <c r="F2" s="45" t="s">
        <v>27</v>
      </c>
      <c r="G2" s="75"/>
      <c r="H2" s="8"/>
      <c r="I2" s="8"/>
      <c r="J2" s="8"/>
      <c r="K2" s="8"/>
      <c r="L2" s="8"/>
    </row>
    <row r="3" spans="1:12" s="5" customFormat="1" x14ac:dyDescent="0.2">
      <c r="A3" s="108" t="s">
        <v>46</v>
      </c>
      <c r="B3" s="77"/>
      <c r="C3" s="78"/>
      <c r="D3" s="78"/>
      <c r="E3" s="78"/>
      <c r="F3" s="78"/>
      <c r="G3" s="78"/>
      <c r="H3" s="9"/>
      <c r="I3" s="9"/>
      <c r="J3" s="9"/>
      <c r="K3" s="9"/>
      <c r="L3" s="9"/>
    </row>
    <row r="4" spans="1:12" x14ac:dyDescent="0.2">
      <c r="A4" s="79"/>
      <c r="B4" s="79"/>
      <c r="C4" s="79"/>
      <c r="D4" s="80"/>
      <c r="E4" s="81"/>
      <c r="F4" s="79"/>
      <c r="G4" s="81"/>
      <c r="H4" s="13"/>
      <c r="J4" s="13"/>
      <c r="K4" s="13"/>
      <c r="L4" s="13"/>
    </row>
    <row r="5" spans="1:12" ht="12.75" hidden="1" customHeight="1" x14ac:dyDescent="0.2">
      <c r="A5" s="79"/>
      <c r="B5" s="79"/>
      <c r="C5" s="79"/>
      <c r="D5" s="80"/>
      <c r="E5" s="82" t="s">
        <v>0</v>
      </c>
      <c r="F5" s="83" t="e">
        <f>#N/A</f>
        <v>#N/A</v>
      </c>
      <c r="G5" s="81"/>
      <c r="H5" s="13"/>
      <c r="I5" s="13"/>
      <c r="J5" s="13"/>
      <c r="K5" s="13"/>
      <c r="L5" s="13"/>
    </row>
    <row r="6" spans="1:12" ht="12.75" hidden="1" customHeight="1" x14ac:dyDescent="0.2">
      <c r="A6" s="79"/>
      <c r="B6" s="79"/>
      <c r="C6" s="79"/>
      <c r="D6" s="80"/>
      <c r="E6" s="84" t="s">
        <v>1</v>
      </c>
      <c r="F6" s="83" t="e">
        <f>#N/A</f>
        <v>#N/A</v>
      </c>
      <c r="G6" s="81"/>
      <c r="H6" s="13"/>
      <c r="I6" s="13"/>
      <c r="J6" s="13"/>
      <c r="K6" s="13"/>
      <c r="L6" s="13"/>
    </row>
    <row r="7" spans="1:12" ht="12.75" hidden="1" customHeight="1" x14ac:dyDescent="0.2">
      <c r="A7" s="79"/>
      <c r="B7" s="79"/>
      <c r="C7" s="79"/>
      <c r="D7" s="80"/>
      <c r="E7" s="84" t="s">
        <v>2</v>
      </c>
      <c r="F7" s="83" t="e">
        <f>#N/A</f>
        <v>#N/A</v>
      </c>
      <c r="G7" s="81"/>
      <c r="H7" s="13"/>
      <c r="I7" s="13"/>
      <c r="J7" s="13"/>
      <c r="K7" s="13"/>
      <c r="L7" s="13"/>
    </row>
    <row r="8" spans="1:12" ht="6" hidden="1" customHeight="1" x14ac:dyDescent="0.2">
      <c r="A8" s="85"/>
      <c r="B8" s="85"/>
      <c r="C8" s="85"/>
      <c r="D8" s="80"/>
      <c r="E8" s="86"/>
      <c r="F8" s="79"/>
      <c r="G8" s="83"/>
      <c r="H8" s="13"/>
      <c r="I8" s="13"/>
      <c r="J8" s="13"/>
      <c r="K8" s="13"/>
      <c r="L8" s="13"/>
    </row>
    <row r="9" spans="1:12" ht="12.75" hidden="1" customHeight="1" x14ac:dyDescent="0.2">
      <c r="A9" s="79"/>
      <c r="B9" s="79"/>
      <c r="C9" s="79"/>
      <c r="D9" s="80"/>
      <c r="E9" s="82" t="s">
        <v>3</v>
      </c>
      <c r="F9" s="83" t="str">
        <f>"#REF!"</f>
        <v>#REF!</v>
      </c>
      <c r="G9" s="81"/>
      <c r="H9" s="13"/>
      <c r="I9" s="13"/>
      <c r="J9" s="13"/>
      <c r="K9" s="13"/>
      <c r="L9" s="13"/>
    </row>
    <row r="10" spans="1:12" ht="12.75" hidden="1" customHeight="1" x14ac:dyDescent="0.2">
      <c r="A10" s="79"/>
      <c r="B10" s="79"/>
      <c r="C10" s="79"/>
      <c r="D10" s="80"/>
      <c r="E10" s="84" t="s">
        <v>4</v>
      </c>
      <c r="F10" s="81" t="str">
        <f>"#REF!"</f>
        <v>#REF!</v>
      </c>
      <c r="G10" s="81"/>
      <c r="H10" s="13"/>
      <c r="I10" s="13"/>
      <c r="J10" s="13"/>
      <c r="K10" s="13"/>
      <c r="L10" s="13"/>
    </row>
    <row r="11" spans="1:12" ht="12.75" hidden="1" customHeight="1" x14ac:dyDescent="0.2">
      <c r="A11" s="79"/>
      <c r="B11" s="79"/>
      <c r="C11" s="79"/>
      <c r="D11" s="80"/>
      <c r="E11" s="84"/>
      <c r="F11" s="79"/>
      <c r="G11" s="81"/>
      <c r="H11" s="13"/>
      <c r="I11" s="13"/>
      <c r="J11" s="13"/>
      <c r="K11" s="13"/>
      <c r="L11" s="13"/>
    </row>
    <row r="12" spans="1:12" x14ac:dyDescent="0.2">
      <c r="A12" s="109" t="s">
        <v>47</v>
      </c>
      <c r="B12" s="87">
        <v>2020</v>
      </c>
      <c r="C12" s="88"/>
      <c r="D12" s="78"/>
      <c r="E12" s="78"/>
      <c r="F12" s="78"/>
      <c r="G12" s="78"/>
      <c r="H12" s="13"/>
      <c r="J12" s="13"/>
      <c r="K12" s="13"/>
      <c r="L12" s="13"/>
    </row>
    <row r="13" spans="1:12" s="7" customFormat="1" ht="27.75" customHeight="1" x14ac:dyDescent="0.2">
      <c r="A13" s="89"/>
      <c r="B13" s="89"/>
      <c r="C13" s="177"/>
      <c r="D13" s="177"/>
      <c r="E13" s="178"/>
      <c r="F13" s="178"/>
      <c r="G13" s="178"/>
      <c r="H13" s="15"/>
      <c r="I13" s="15"/>
      <c r="J13" s="15"/>
      <c r="K13" s="15"/>
      <c r="L13" s="43"/>
    </row>
    <row r="14" spans="1:12" x14ac:dyDescent="0.2">
      <c r="A14" s="90" t="s">
        <v>54</v>
      </c>
      <c r="B14" s="90"/>
      <c r="C14" s="90"/>
      <c r="D14" s="80"/>
      <c r="E14" s="81"/>
      <c r="F14" s="79"/>
      <c r="G14" s="81"/>
      <c r="H14" s="13"/>
      <c r="I14" s="13"/>
      <c r="J14" s="13"/>
      <c r="K14" s="13"/>
      <c r="L14" s="13"/>
    </row>
    <row r="15" spans="1:12" ht="25.5" x14ac:dyDescent="0.2">
      <c r="A15" s="96" t="s">
        <v>5</v>
      </c>
      <c r="B15" s="96" t="s">
        <v>6</v>
      </c>
      <c r="C15" s="96" t="s">
        <v>7</v>
      </c>
      <c r="D15" s="95" t="s">
        <v>9</v>
      </c>
      <c r="E15" s="81"/>
      <c r="F15" s="180"/>
      <c r="G15" s="180"/>
      <c r="H15" s="13"/>
      <c r="I15" s="13"/>
      <c r="J15" s="13"/>
      <c r="K15" s="13"/>
      <c r="L15" s="13"/>
    </row>
    <row r="16" spans="1:12" x14ac:dyDescent="0.2">
      <c r="A16" s="176">
        <v>2004</v>
      </c>
      <c r="B16" s="146" t="s">
        <v>48</v>
      </c>
      <c r="C16" s="91" t="s">
        <v>21</v>
      </c>
      <c r="D16" s="92">
        <v>29.75</v>
      </c>
      <c r="E16" s="81"/>
      <c r="F16" s="79"/>
      <c r="G16" s="81"/>
      <c r="H16" s="13"/>
      <c r="I16" s="13"/>
      <c r="J16" s="13"/>
      <c r="K16" s="13"/>
      <c r="L16" s="13"/>
    </row>
    <row r="17" spans="1:12" x14ac:dyDescent="0.2">
      <c r="A17" s="176">
        <v>2003</v>
      </c>
      <c r="B17" s="146" t="s">
        <v>49</v>
      </c>
      <c r="C17" s="91" t="s">
        <v>21</v>
      </c>
      <c r="D17" s="94">
        <v>28.23</v>
      </c>
      <c r="E17" s="81"/>
      <c r="F17" s="93"/>
      <c r="G17" s="81"/>
      <c r="H17" s="13"/>
      <c r="I17" s="13"/>
      <c r="J17" s="13"/>
      <c r="K17" s="13"/>
      <c r="L17" s="13"/>
    </row>
    <row r="18" spans="1:12" s="7" customFormat="1" x14ac:dyDescent="0.2">
      <c r="A18" s="176">
        <v>2002</v>
      </c>
      <c r="B18" s="146" t="s">
        <v>50</v>
      </c>
      <c r="C18" s="91" t="s">
        <v>21</v>
      </c>
      <c r="D18" s="94">
        <v>26.17</v>
      </c>
      <c r="E18" s="95"/>
      <c r="F18" s="96"/>
      <c r="G18" s="95"/>
      <c r="H18" s="15"/>
      <c r="I18" s="16"/>
      <c r="J18" s="15"/>
      <c r="K18" s="15"/>
      <c r="L18" s="15"/>
    </row>
    <row r="19" spans="1:12" s="4" customFormat="1" x14ac:dyDescent="0.2">
      <c r="A19" s="176">
        <v>2001</v>
      </c>
      <c r="B19" s="146" t="s">
        <v>51</v>
      </c>
      <c r="C19" s="146" t="s">
        <v>29</v>
      </c>
      <c r="D19" s="92">
        <v>23.55</v>
      </c>
      <c r="E19" s="97"/>
      <c r="F19" s="89"/>
      <c r="G19" s="98"/>
      <c r="H19" s="17"/>
      <c r="I19" s="18"/>
      <c r="J19" s="17"/>
      <c r="K19" s="17"/>
      <c r="L19" s="17"/>
    </row>
    <row r="20" spans="1:12" s="4" customFormat="1" x14ac:dyDescent="0.2">
      <c r="A20" s="97"/>
      <c r="B20" s="97"/>
      <c r="C20" s="97"/>
      <c r="D20" s="80"/>
      <c r="E20" s="97"/>
      <c r="F20" s="89"/>
      <c r="G20" s="98"/>
      <c r="H20" s="17"/>
      <c r="I20" s="17"/>
      <c r="J20" s="17"/>
      <c r="K20" s="17"/>
      <c r="L20" s="17"/>
    </row>
    <row r="21" spans="1:12" s="4" customFormat="1" x14ac:dyDescent="0.2">
      <c r="B21" s="85" t="s">
        <v>17</v>
      </c>
      <c r="C21" s="100">
        <v>0.15</v>
      </c>
      <c r="D21" s="99" t="s">
        <v>11</v>
      </c>
      <c r="E21" s="97"/>
      <c r="F21" s="89"/>
      <c r="G21" s="98"/>
      <c r="H21" s="17"/>
      <c r="I21" s="19"/>
      <c r="J21" s="20"/>
      <c r="K21" s="17"/>
      <c r="L21" s="17"/>
    </row>
    <row r="22" spans="1:12" s="4" customFormat="1" x14ac:dyDescent="0.2">
      <c r="B22" s="85" t="s">
        <v>18</v>
      </c>
      <c r="C22" s="100">
        <v>0.1</v>
      </c>
      <c r="D22" s="85"/>
      <c r="E22" s="101"/>
      <c r="F22" s="89"/>
      <c r="G22" s="98"/>
      <c r="H22" s="17"/>
      <c r="I22" s="19"/>
      <c r="J22" s="20"/>
      <c r="K22" s="17"/>
      <c r="L22" s="17"/>
    </row>
    <row r="23" spans="1:12" x14ac:dyDescent="0.2">
      <c r="B23" s="85"/>
      <c r="C23" s="102"/>
      <c r="D23" s="85"/>
      <c r="E23" s="86"/>
      <c r="F23" s="79"/>
      <c r="G23" s="83"/>
      <c r="H23" s="13"/>
      <c r="I23" s="21"/>
      <c r="J23" s="22"/>
      <c r="K23" s="13"/>
      <c r="L23" s="13"/>
    </row>
    <row r="24" spans="1:12" x14ac:dyDescent="0.2">
      <c r="B24" s="85" t="s">
        <v>13</v>
      </c>
      <c r="C24" s="100">
        <v>0</v>
      </c>
      <c r="D24" s="99" t="s">
        <v>12</v>
      </c>
      <c r="E24" s="86"/>
      <c r="F24" s="79"/>
      <c r="G24" s="83"/>
      <c r="H24" s="13"/>
      <c r="I24" s="13"/>
      <c r="J24" s="13"/>
      <c r="K24" s="13"/>
      <c r="L24" s="13"/>
    </row>
    <row r="25" spans="1:12" x14ac:dyDescent="0.2">
      <c r="A25" s="85"/>
      <c r="B25" s="85" t="s">
        <v>14</v>
      </c>
      <c r="C25" s="100">
        <v>0</v>
      </c>
      <c r="D25" s="103"/>
      <c r="E25" s="81"/>
      <c r="F25" s="79"/>
      <c r="G25" s="81"/>
      <c r="H25" s="13"/>
      <c r="I25" s="13"/>
      <c r="J25" s="13"/>
      <c r="K25" s="13"/>
      <c r="L25" s="13"/>
    </row>
    <row r="26" spans="1:12" x14ac:dyDescent="0.2">
      <c r="A26" s="88"/>
      <c r="B26" s="88"/>
      <c r="C26" s="88"/>
      <c r="D26" s="103"/>
      <c r="E26" s="81"/>
      <c r="F26" s="79"/>
      <c r="G26" s="81"/>
      <c r="H26" s="13"/>
      <c r="I26" s="40"/>
      <c r="J26" s="41"/>
      <c r="K26" s="13"/>
      <c r="L26" s="13"/>
    </row>
    <row r="27" spans="1:12" x14ac:dyDescent="0.2">
      <c r="A27" s="90" t="s">
        <v>53</v>
      </c>
      <c r="B27" s="88"/>
      <c r="C27" s="88"/>
      <c r="D27" s="80"/>
      <c r="E27" s="81"/>
      <c r="F27" s="79"/>
      <c r="G27" s="83"/>
      <c r="H27" s="13"/>
      <c r="I27" s="13"/>
      <c r="J27" s="13"/>
      <c r="K27" s="13"/>
      <c r="L27" s="13"/>
    </row>
    <row r="28" spans="1:12" ht="25.5" x14ac:dyDescent="0.2">
      <c r="A28" s="96" t="s">
        <v>5</v>
      </c>
      <c r="B28" s="96" t="s">
        <v>6</v>
      </c>
      <c r="C28" s="96" t="s">
        <v>7</v>
      </c>
      <c r="D28" s="95" t="s">
        <v>9</v>
      </c>
      <c r="F28" s="79"/>
      <c r="G28" s="83"/>
      <c r="H28" s="13"/>
      <c r="I28" s="13"/>
      <c r="J28" s="13"/>
      <c r="K28" s="13"/>
      <c r="L28" s="13"/>
    </row>
    <row r="29" spans="1:12" x14ac:dyDescent="0.2">
      <c r="A29" s="148" t="s">
        <v>52</v>
      </c>
      <c r="B29" s="147" t="s">
        <v>99</v>
      </c>
      <c r="C29" s="91" t="s">
        <v>21</v>
      </c>
      <c r="D29" s="92">
        <v>62.48</v>
      </c>
      <c r="F29" s="79"/>
      <c r="G29" s="83"/>
      <c r="H29" s="13"/>
      <c r="I29" s="13"/>
      <c r="J29" s="13"/>
      <c r="K29" s="13"/>
      <c r="L29" s="13"/>
    </row>
    <row r="30" spans="1:12" ht="15" customHeight="1" x14ac:dyDescent="0.2">
      <c r="A30" s="148" t="s">
        <v>74</v>
      </c>
      <c r="B30" s="147" t="s">
        <v>75</v>
      </c>
      <c r="C30" s="91" t="s">
        <v>21</v>
      </c>
      <c r="D30" s="152">
        <v>119.38</v>
      </c>
      <c r="F30" s="104"/>
      <c r="G30" s="81"/>
      <c r="H30" s="13"/>
      <c r="I30" s="13"/>
      <c r="J30" s="13"/>
      <c r="K30" s="13"/>
      <c r="L30" s="13"/>
    </row>
    <row r="31" spans="1:12" x14ac:dyDescent="0.2">
      <c r="A31" s="148" t="s">
        <v>76</v>
      </c>
      <c r="B31" s="148" t="s">
        <v>77</v>
      </c>
      <c r="C31" s="146" t="s">
        <v>21</v>
      </c>
      <c r="D31" s="152">
        <v>140.99</v>
      </c>
      <c r="E31" s="181"/>
      <c r="F31" s="181"/>
      <c r="G31" s="105"/>
      <c r="H31" s="13"/>
      <c r="I31" s="13"/>
      <c r="J31" s="13"/>
      <c r="K31" s="13"/>
      <c r="L31" s="13"/>
    </row>
    <row r="32" spans="1:12" x14ac:dyDescent="0.2">
      <c r="A32" s="148" t="s">
        <v>81</v>
      </c>
      <c r="B32" s="148" t="s">
        <v>82</v>
      </c>
      <c r="C32" s="146" t="s">
        <v>21</v>
      </c>
      <c r="D32" s="152">
        <v>134.86000000000001</v>
      </c>
      <c r="E32" s="181"/>
      <c r="F32" s="181"/>
      <c r="G32" s="105"/>
      <c r="H32" s="13"/>
      <c r="I32" s="13"/>
      <c r="J32" s="13"/>
      <c r="K32" s="13"/>
      <c r="L32" s="13"/>
    </row>
    <row r="33" spans="1:12" x14ac:dyDescent="0.2">
      <c r="B33" s="85"/>
      <c r="C33" s="85"/>
      <c r="D33" s="80"/>
      <c r="E33" s="81"/>
      <c r="F33" s="85"/>
      <c r="G33" s="81"/>
      <c r="H33" s="13"/>
      <c r="I33" s="13"/>
      <c r="J33" s="13"/>
      <c r="K33" s="13"/>
      <c r="L33" s="13"/>
    </row>
    <row r="34" spans="1:12" ht="21" customHeight="1" x14ac:dyDescent="0.2">
      <c r="A34" s="90"/>
      <c r="B34" s="79"/>
      <c r="C34" s="79"/>
      <c r="D34" s="80"/>
      <c r="E34" s="81"/>
      <c r="F34" s="79"/>
      <c r="G34" s="81"/>
      <c r="H34" s="13"/>
      <c r="I34" s="13"/>
      <c r="J34" s="13"/>
      <c r="K34" s="13"/>
      <c r="L34" s="13"/>
    </row>
    <row r="35" spans="1:12" x14ac:dyDescent="0.2">
      <c r="B35" s="85" t="s">
        <v>17</v>
      </c>
      <c r="C35" s="100">
        <v>0.15</v>
      </c>
      <c r="D35" s="99" t="s">
        <v>11</v>
      </c>
      <c r="E35" s="106"/>
      <c r="F35" s="96"/>
      <c r="G35" s="95"/>
      <c r="H35" s="13"/>
      <c r="I35" s="13"/>
      <c r="J35" s="13"/>
      <c r="K35" s="13"/>
      <c r="L35" s="13"/>
    </row>
    <row r="36" spans="1:12" s="4" customFormat="1" x14ac:dyDescent="0.2">
      <c r="B36" s="85" t="s">
        <v>18</v>
      </c>
      <c r="C36" s="100">
        <v>0.1</v>
      </c>
      <c r="D36" s="85"/>
      <c r="E36" s="97"/>
      <c r="F36" s="107"/>
      <c r="G36" s="98"/>
      <c r="H36" s="17"/>
      <c r="I36" s="17"/>
      <c r="J36" s="17"/>
      <c r="K36" s="17"/>
      <c r="L36" s="17"/>
    </row>
    <row r="37" spans="1:12" s="4" customFormat="1" x14ac:dyDescent="0.2">
      <c r="B37" s="85"/>
      <c r="C37" s="102"/>
      <c r="D37" s="85"/>
      <c r="E37" s="97"/>
      <c r="F37" s="89"/>
      <c r="G37" s="98"/>
      <c r="H37" s="17"/>
      <c r="I37" s="17"/>
      <c r="J37" s="17"/>
      <c r="K37" s="17"/>
      <c r="L37" s="17"/>
    </row>
    <row r="38" spans="1:12" s="4" customFormat="1" x14ac:dyDescent="0.2">
      <c r="B38" s="85" t="s">
        <v>13</v>
      </c>
      <c r="C38" s="100">
        <v>0</v>
      </c>
      <c r="D38" s="99" t="s">
        <v>12</v>
      </c>
      <c r="E38" s="101"/>
      <c r="F38" s="89"/>
      <c r="G38" s="98"/>
      <c r="H38" s="17"/>
      <c r="I38" s="17"/>
      <c r="J38" s="17"/>
      <c r="K38" s="17"/>
      <c r="L38" s="17"/>
    </row>
    <row r="39" spans="1:12" s="4" customFormat="1" x14ac:dyDescent="0.2">
      <c r="A39" s="85"/>
      <c r="B39" s="85" t="s">
        <v>14</v>
      </c>
      <c r="C39" s="100">
        <v>0</v>
      </c>
      <c r="D39" s="80"/>
      <c r="E39" s="101"/>
      <c r="F39" s="89"/>
      <c r="G39" s="98"/>
      <c r="H39" s="17"/>
      <c r="I39" s="17"/>
      <c r="J39" s="17"/>
      <c r="K39" s="17"/>
      <c r="L39" s="17"/>
    </row>
    <row r="40" spans="1:12" x14ac:dyDescent="0.2">
      <c r="A40" s="13"/>
      <c r="B40" s="13"/>
      <c r="C40" s="13"/>
      <c r="D40" s="11"/>
      <c r="E40" s="14"/>
      <c r="F40" s="10"/>
      <c r="G40" s="25"/>
      <c r="H40" s="13"/>
      <c r="I40" s="13"/>
      <c r="J40" s="13"/>
      <c r="K40" s="13"/>
      <c r="L40" s="13"/>
    </row>
    <row r="41" spans="1:12" x14ac:dyDescent="0.2">
      <c r="A41" s="13"/>
      <c r="B41" s="13"/>
      <c r="C41" s="13"/>
      <c r="D41" s="11"/>
      <c r="E41" s="14"/>
      <c r="F41" s="10"/>
      <c r="G41" s="25"/>
      <c r="H41" s="13"/>
      <c r="I41" s="13"/>
      <c r="J41" s="13"/>
      <c r="K41" s="13"/>
      <c r="L41" s="13"/>
    </row>
    <row r="42" spans="1:12" ht="15.75" x14ac:dyDescent="0.2">
      <c r="A42" s="13"/>
      <c r="B42" s="13"/>
      <c r="C42" s="13"/>
      <c r="D42" s="11"/>
      <c r="E42" s="182"/>
      <c r="F42" s="182"/>
      <c r="G42" s="35"/>
      <c r="H42" s="13"/>
      <c r="I42" s="42"/>
      <c r="J42" s="13"/>
      <c r="K42" s="13"/>
      <c r="L42" s="13"/>
    </row>
    <row r="43" spans="1:12" x14ac:dyDescent="0.2">
      <c r="A43" s="13"/>
      <c r="B43" s="13"/>
      <c r="C43" s="13"/>
      <c r="D43" s="11"/>
      <c r="E43" s="12"/>
      <c r="F43" s="13"/>
      <c r="G43" s="12"/>
      <c r="H43" s="13"/>
      <c r="I43" s="13"/>
      <c r="J43" s="13"/>
      <c r="K43" s="13"/>
      <c r="L43" s="13"/>
    </row>
    <row r="44" spans="1:12" ht="21" customHeight="1" x14ac:dyDescent="0.2">
      <c r="B44" s="10"/>
      <c r="C44" s="10"/>
      <c r="D44" s="74"/>
      <c r="E44" s="12"/>
      <c r="F44" s="26"/>
      <c r="G44" s="12"/>
      <c r="H44" s="13"/>
      <c r="I44" s="13"/>
      <c r="J44" s="13"/>
      <c r="K44" s="13"/>
      <c r="L44" s="13"/>
    </row>
    <row r="45" spans="1:12" s="7" customFormat="1" x14ac:dyDescent="0.2">
      <c r="A45" s="27"/>
      <c r="B45" s="27"/>
      <c r="C45" s="27"/>
      <c r="D45" s="28"/>
      <c r="E45" s="29"/>
      <c r="F45" s="27"/>
      <c r="G45" s="29"/>
      <c r="H45" s="15"/>
      <c r="I45" s="15"/>
      <c r="J45" s="15"/>
      <c r="K45" s="15"/>
      <c r="L45" s="15"/>
    </row>
    <row r="46" spans="1:12" s="4" customFormat="1" ht="12" x14ac:dyDescent="0.2">
      <c r="A46" s="30"/>
      <c r="B46" s="30"/>
      <c r="C46" s="30"/>
      <c r="D46" s="31"/>
      <c r="E46" s="33"/>
      <c r="F46" s="36"/>
      <c r="G46" s="32"/>
      <c r="H46" s="17"/>
      <c r="I46" s="44"/>
      <c r="J46" s="17"/>
      <c r="K46" s="17"/>
      <c r="L46" s="17"/>
    </row>
    <row r="47" spans="1:12" s="4" customFormat="1" ht="12" x14ac:dyDescent="0.2">
      <c r="A47" s="30"/>
      <c r="B47" s="37"/>
      <c r="C47" s="30"/>
      <c r="D47" s="31"/>
      <c r="E47" s="33"/>
      <c r="F47" s="36"/>
      <c r="G47" s="32"/>
      <c r="H47" s="17"/>
      <c r="I47" s="18"/>
      <c r="J47" s="17"/>
      <c r="K47" s="17"/>
      <c r="L47" s="17"/>
    </row>
    <row r="48" spans="1:12" s="4" customFormat="1" ht="12" x14ac:dyDescent="0.2">
      <c r="A48" s="30"/>
      <c r="B48" s="30"/>
      <c r="C48" s="30"/>
      <c r="D48" s="31"/>
      <c r="E48" s="33"/>
      <c r="F48" s="36"/>
      <c r="G48" s="32"/>
      <c r="H48" s="17"/>
      <c r="I48" s="17"/>
      <c r="J48" s="17"/>
      <c r="K48" s="17"/>
      <c r="L48" s="17"/>
    </row>
    <row r="49" spans="1:12" s="4" customFormat="1" ht="12" x14ac:dyDescent="0.2">
      <c r="A49" s="30"/>
      <c r="B49" s="30"/>
      <c r="C49" s="30"/>
      <c r="D49" s="31"/>
      <c r="E49" s="33"/>
      <c r="F49" s="37"/>
      <c r="G49" s="32"/>
      <c r="H49" s="17"/>
      <c r="I49" s="17"/>
      <c r="J49" s="17"/>
      <c r="K49" s="17"/>
      <c r="L49" s="17"/>
    </row>
    <row r="50" spans="1:12" x14ac:dyDescent="0.2">
      <c r="A50" s="13"/>
      <c r="B50" s="13"/>
      <c r="C50" s="13"/>
      <c r="D50" s="11"/>
      <c r="E50" s="14"/>
      <c r="F50" s="10"/>
      <c r="G50" s="25"/>
      <c r="H50" s="13"/>
      <c r="I50" s="13"/>
      <c r="J50" s="13"/>
      <c r="K50" s="13"/>
      <c r="L50" s="13"/>
    </row>
    <row r="51" spans="1:12" ht="5.45" customHeight="1" x14ac:dyDescent="0.2">
      <c r="A51" s="13"/>
      <c r="B51" s="13"/>
      <c r="C51" s="23"/>
      <c r="D51" s="11"/>
      <c r="E51" s="12"/>
      <c r="F51" s="10"/>
      <c r="G51" s="25"/>
      <c r="H51" s="13"/>
      <c r="I51" s="13"/>
      <c r="J51" s="13"/>
      <c r="K51" s="13"/>
      <c r="L51" s="13"/>
    </row>
    <row r="52" spans="1:12" x14ac:dyDescent="0.2">
      <c r="D52" s="34"/>
      <c r="E52" s="12"/>
      <c r="F52" s="10"/>
      <c r="G52" s="12"/>
      <c r="H52" s="13"/>
      <c r="I52" s="13"/>
      <c r="J52" s="13"/>
      <c r="K52" s="13"/>
      <c r="L52" s="13"/>
    </row>
    <row r="53" spans="1:12" x14ac:dyDescent="0.2">
      <c r="D53" s="34"/>
      <c r="E53" s="12"/>
      <c r="F53" s="10"/>
      <c r="G53" s="12"/>
      <c r="H53" s="13"/>
      <c r="I53" s="13"/>
      <c r="J53" s="13"/>
      <c r="K53" s="13"/>
      <c r="L53" s="13"/>
    </row>
    <row r="54" spans="1:12" ht="5.45" customHeight="1" x14ac:dyDescent="0.2">
      <c r="D54" s="11"/>
      <c r="E54" s="12"/>
      <c r="F54" s="10"/>
      <c r="G54" s="25"/>
      <c r="H54" s="13"/>
      <c r="I54" s="13"/>
      <c r="J54" s="13"/>
      <c r="K54" s="13"/>
      <c r="L54" s="13"/>
    </row>
    <row r="55" spans="1:12" x14ac:dyDescent="0.2">
      <c r="D55" s="11"/>
      <c r="E55" s="12"/>
      <c r="F55" s="10"/>
      <c r="G55" s="25"/>
      <c r="H55" s="13"/>
      <c r="I55" s="13"/>
      <c r="J55" s="13"/>
      <c r="K55" s="13"/>
      <c r="L55" s="13"/>
    </row>
    <row r="56" spans="1:12" x14ac:dyDescent="0.2">
      <c r="D56" s="11"/>
      <c r="E56" s="12"/>
      <c r="F56" s="10"/>
      <c r="G56" s="25"/>
      <c r="H56" s="13"/>
      <c r="I56" s="13"/>
      <c r="J56" s="13"/>
      <c r="K56" s="13"/>
      <c r="L56" s="13"/>
    </row>
    <row r="57" spans="1:12" ht="6" customHeight="1" x14ac:dyDescent="0.2">
      <c r="D57" s="11"/>
      <c r="E57" s="14"/>
      <c r="F57" s="24"/>
      <c r="G57" s="12"/>
      <c r="H57" s="13"/>
      <c r="I57" s="13"/>
      <c r="J57" s="13"/>
      <c r="K57" s="13"/>
      <c r="L57" s="13"/>
    </row>
    <row r="58" spans="1:12" ht="15.75" x14ac:dyDescent="0.2">
      <c r="A58" s="13"/>
      <c r="B58" s="13"/>
      <c r="C58" s="13"/>
      <c r="D58" s="11"/>
      <c r="E58" s="182"/>
      <c r="F58" s="182"/>
      <c r="G58" s="35"/>
      <c r="H58" s="13"/>
      <c r="I58" s="13"/>
      <c r="J58" s="13"/>
      <c r="K58" s="13"/>
      <c r="L58" s="13"/>
    </row>
    <row r="59" spans="1:12" ht="19.7" customHeight="1" x14ac:dyDescent="0.2">
      <c r="A59" s="10"/>
      <c r="B59" s="10"/>
      <c r="C59" s="10"/>
      <c r="D59" s="11"/>
      <c r="E59" s="12"/>
      <c r="F59" s="10"/>
      <c r="G59" s="38"/>
      <c r="H59" s="13"/>
      <c r="I59" s="13"/>
      <c r="J59" s="13"/>
      <c r="K59" s="13"/>
      <c r="L59" s="13"/>
    </row>
    <row r="60" spans="1:12" ht="15.95" customHeight="1" x14ac:dyDescent="0.2">
      <c r="A60" s="73"/>
      <c r="B60" s="73"/>
      <c r="C60" s="73"/>
      <c r="D60" s="73"/>
      <c r="E60" s="182"/>
      <c r="F60" s="182"/>
      <c r="G60" s="35"/>
      <c r="H60" s="13"/>
      <c r="I60" s="13"/>
      <c r="J60" s="13"/>
      <c r="K60" s="13"/>
      <c r="L60" s="13"/>
    </row>
    <row r="61" spans="1:12" ht="15.95" customHeight="1" x14ac:dyDescent="0.2">
      <c r="A61" s="73"/>
      <c r="B61" s="73"/>
      <c r="C61" s="73"/>
      <c r="D61" s="73"/>
      <c r="E61" s="182"/>
      <c r="F61" s="182"/>
      <c r="G61" s="35"/>
      <c r="H61" s="13"/>
      <c r="I61" s="13"/>
      <c r="J61" s="13"/>
      <c r="K61" s="13"/>
      <c r="L61" s="13"/>
    </row>
    <row r="62" spans="1:12" ht="18" customHeight="1" x14ac:dyDescent="0.2">
      <c r="A62" s="73"/>
      <c r="B62" s="73"/>
      <c r="C62" s="73"/>
      <c r="D62" s="73"/>
      <c r="E62" s="183"/>
      <c r="F62" s="183"/>
      <c r="G62" s="39"/>
      <c r="H62" s="13"/>
      <c r="I62" s="13"/>
      <c r="J62" s="13"/>
      <c r="K62" s="13"/>
      <c r="L62" s="13"/>
    </row>
    <row r="63" spans="1:12" ht="12.75" customHeight="1" x14ac:dyDescent="0.2">
      <c r="A63" s="73"/>
      <c r="B63" s="73"/>
      <c r="C63" s="73"/>
      <c r="D63" s="73"/>
      <c r="E63" s="179"/>
      <c r="F63" s="179"/>
      <c r="G63" s="12"/>
      <c r="H63" s="13"/>
      <c r="I63" s="13"/>
      <c r="J63" s="13"/>
      <c r="K63" s="13"/>
      <c r="L63" s="13"/>
    </row>
  </sheetData>
  <sheetProtection selectLockedCells="1" selectUnlockedCells="1"/>
  <mergeCells count="11">
    <mergeCell ref="C13:D13"/>
    <mergeCell ref="E13:G13"/>
    <mergeCell ref="E63:F63"/>
    <mergeCell ref="F15:G15"/>
    <mergeCell ref="E32:F32"/>
    <mergeCell ref="E42:F42"/>
    <mergeCell ref="E58:F58"/>
    <mergeCell ref="E60:F60"/>
    <mergeCell ref="E61:F61"/>
    <mergeCell ref="E62:F62"/>
    <mergeCell ref="E31:F31"/>
  </mergeCells>
  <phoneticPr fontId="19" type="noConversion"/>
  <printOptions horizontalCentered="1"/>
  <pageMargins left="0.70866141732283472" right="0.70866141732283472" top="0.74803149606299213" bottom="0.74803149606299213" header="0.31496062992125984" footer="0.31496062992125984"/>
  <pageSetup paperSize="9" scale="74"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52">
    <pageSetUpPr fitToPage="1"/>
  </sheetPr>
  <dimension ref="A1:N65"/>
  <sheetViews>
    <sheetView view="pageBreakPreview" topLeftCell="A32"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09</v>
      </c>
      <c r="C7" s="185"/>
      <c r="D7" s="185"/>
      <c r="E7" s="185"/>
      <c r="F7" s="185"/>
      <c r="G7" s="185"/>
      <c r="H7" s="51"/>
      <c r="I7" s="13"/>
    </row>
    <row r="8" spans="1:14" ht="236.25" customHeight="1" x14ac:dyDescent="0.2">
      <c r="A8" s="111" t="s">
        <v>32</v>
      </c>
      <c r="B8" s="184" t="s">
        <v>92</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5.95" customHeight="1" x14ac:dyDescent="0.2">
      <c r="D11" s="4"/>
      <c r="E11" s="4"/>
      <c r="F11" s="4"/>
      <c r="G11" s="155">
        <f>G19/F54</f>
        <v>3.3742112482853227E-2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17.671903286467906</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78.433999999999997</v>
      </c>
      <c r="I34" s="17"/>
      <c r="J34" s="123"/>
      <c r="K34" s="122"/>
    </row>
    <row r="35" spans="1:11" x14ac:dyDescent="0.2">
      <c r="G35" s="55"/>
      <c r="I35" s="17"/>
      <c r="J35" s="124"/>
      <c r="K35" s="119"/>
    </row>
    <row r="36" spans="1:11" ht="15.75" x14ac:dyDescent="0.2">
      <c r="B36" s="110"/>
      <c r="C36" s="110"/>
      <c r="D36" s="110"/>
      <c r="E36" s="110"/>
      <c r="F36" s="138" t="s">
        <v>16</v>
      </c>
      <c r="G36" s="139">
        <f>G34</f>
        <v>78.433999999999997</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443</v>
      </c>
      <c r="F40" s="145">
        <v>0</v>
      </c>
      <c r="G40" s="128">
        <f>E40*D40*(1-F40)</f>
        <v>443</v>
      </c>
      <c r="I40" s="13"/>
      <c r="J40" s="125"/>
      <c r="K40" s="119"/>
    </row>
    <row r="41" spans="1:11" ht="30" customHeight="1" x14ac:dyDescent="0.2">
      <c r="A41" s="151" t="s">
        <v>42</v>
      </c>
      <c r="B41" s="150" t="s">
        <v>41</v>
      </c>
      <c r="C41" s="129" t="s">
        <v>40</v>
      </c>
      <c r="D41" s="143">
        <v>1</v>
      </c>
      <c r="E41" s="144">
        <v>2.5</v>
      </c>
      <c r="F41" s="145">
        <v>0</v>
      </c>
      <c r="G41" s="128">
        <f>E41*D41*(1-F41)</f>
        <v>2.5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490.05</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619.91325000000006</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729.46372000000008</v>
      </c>
      <c r="C54" s="190" t="s">
        <v>35</v>
      </c>
      <c r="D54" s="190"/>
      <c r="E54" s="190"/>
      <c r="F54" s="191">
        <f>_xlfn.FLOOR.MATH(B54,1)</f>
        <v>729</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53">
    <pageSetUpPr fitToPage="1"/>
  </sheetPr>
  <dimension ref="A1:N65"/>
  <sheetViews>
    <sheetView view="pageBreakPreview" topLeftCell="A32"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10</v>
      </c>
      <c r="C7" s="185"/>
      <c r="D7" s="185"/>
      <c r="E7" s="185"/>
      <c r="F7" s="185"/>
      <c r="G7" s="185"/>
      <c r="H7" s="51"/>
      <c r="I7" s="13"/>
    </row>
    <row r="8" spans="1:14" ht="237" customHeight="1" x14ac:dyDescent="0.2">
      <c r="A8" s="111" t="s">
        <v>32</v>
      </c>
      <c r="B8" s="184" t="s">
        <v>93</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5.95" customHeight="1" x14ac:dyDescent="0.2">
      <c r="D11" s="4"/>
      <c r="E11" s="4"/>
      <c r="F11" s="4"/>
      <c r="G11" s="155">
        <f>G19/F54</f>
        <v>3.0107711138310896E-2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15.482463941241791</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78.433999999999997</v>
      </c>
      <c r="I34" s="17"/>
      <c r="J34" s="123"/>
      <c r="K34" s="122"/>
    </row>
    <row r="35" spans="1:11" x14ac:dyDescent="0.2">
      <c r="G35" s="55"/>
      <c r="I35" s="17"/>
      <c r="J35" s="124"/>
      <c r="K35" s="119"/>
    </row>
    <row r="36" spans="1:11" ht="15.75" x14ac:dyDescent="0.2">
      <c r="B36" s="110"/>
      <c r="C36" s="110"/>
      <c r="D36" s="110"/>
      <c r="E36" s="110"/>
      <c r="F36" s="138" t="s">
        <v>16</v>
      </c>
      <c r="G36" s="139">
        <f>G34</f>
        <v>78.433999999999997</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506</v>
      </c>
      <c r="F40" s="145">
        <v>0</v>
      </c>
      <c r="G40" s="128">
        <f>E40*D40*(1-F40)</f>
        <v>506</v>
      </c>
      <c r="I40" s="13"/>
      <c r="J40" s="125"/>
      <c r="K40" s="119"/>
    </row>
    <row r="41" spans="1:11" ht="30" customHeight="1" x14ac:dyDescent="0.2">
      <c r="A41" s="151" t="s">
        <v>42</v>
      </c>
      <c r="B41" s="150" t="s">
        <v>41</v>
      </c>
      <c r="C41" s="129" t="s">
        <v>40</v>
      </c>
      <c r="D41" s="143">
        <v>1</v>
      </c>
      <c r="E41" s="144">
        <v>2.5</v>
      </c>
      <c r="F41" s="145">
        <v>0</v>
      </c>
      <c r="G41" s="128">
        <f>E41*D41*(1-F41)</f>
        <v>2.5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559.35</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707.57775000000004</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817.12822000000006</v>
      </c>
      <c r="C54" s="190" t="s">
        <v>35</v>
      </c>
      <c r="D54" s="190"/>
      <c r="E54" s="190"/>
      <c r="F54" s="191">
        <f>_xlfn.FLOOR.MATH(B54,1)</f>
        <v>817</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54">
    <pageSetUpPr fitToPage="1"/>
  </sheetPr>
  <dimension ref="A1:N65"/>
  <sheetViews>
    <sheetView view="pageBreakPreview" topLeftCell="A28" zoomScaleNormal="85" zoomScaleSheetLayoutView="100" workbookViewId="0">
      <selection activeCell="H54" sqref="H5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11</v>
      </c>
      <c r="C7" s="185"/>
      <c r="D7" s="185"/>
      <c r="E7" s="185"/>
      <c r="F7" s="185"/>
      <c r="G7" s="185"/>
      <c r="H7" s="51"/>
      <c r="I7" s="13"/>
    </row>
    <row r="8" spans="1:14" ht="236.25" customHeight="1" x14ac:dyDescent="0.2">
      <c r="A8" s="111" t="s">
        <v>32</v>
      </c>
      <c r="B8" s="184" t="s">
        <v>94</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6.5" customHeight="1" x14ac:dyDescent="0.2">
      <c r="D11" s="4"/>
      <c r="E11" s="4"/>
      <c r="F11" s="4"/>
      <c r="G11" s="155">
        <f>G19/F54</f>
        <v>2.8805426356589146E-2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0.7</v>
      </c>
      <c r="E17" s="166">
        <f>INTESTAZIONE!D18</f>
        <v>26.17</v>
      </c>
      <c r="F17" s="163"/>
      <c r="G17" s="162">
        <f>E17*D17</f>
        <v>18.318999999999999</v>
      </c>
      <c r="I17" s="13"/>
      <c r="J17" s="59"/>
      <c r="K17" s="21" t="s">
        <v>24</v>
      </c>
      <c r="L17" s="22">
        <f>G25+G36</f>
        <v>179.99813500000002</v>
      </c>
      <c r="M17" s="13" t="s">
        <v>23</v>
      </c>
      <c r="N17" s="64" t="e">
        <f>IF(L15&lt;L17, IF(L17&lt;L16,"ok","falso"),"falso")</f>
        <v>#REF!</v>
      </c>
    </row>
    <row r="18" spans="1:14" x14ac:dyDescent="0.2">
      <c r="A18" s="163">
        <v>2001</v>
      </c>
      <c r="B18" s="164" t="s">
        <v>65</v>
      </c>
      <c r="C18" s="164" t="s">
        <v>21</v>
      </c>
      <c r="D18" s="165">
        <v>0.8</v>
      </c>
      <c r="E18" s="166">
        <f>INTESTAZIONE!D19</f>
        <v>23.55</v>
      </c>
      <c r="F18" s="163"/>
      <c r="G18" s="162">
        <f>E18*D18</f>
        <v>18.84</v>
      </c>
      <c r="I18" s="15"/>
      <c r="J18" s="59"/>
      <c r="K18" s="13"/>
      <c r="L18" s="13"/>
      <c r="M18" s="13"/>
      <c r="N18" s="64"/>
    </row>
    <row r="19" spans="1:14" x14ac:dyDescent="0.2">
      <c r="F19" s="55" t="s">
        <v>34</v>
      </c>
      <c r="G19" s="72">
        <f>SUM(G15:G18)</f>
        <v>37.158999999999999</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16.179545830948513</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47.006134999999993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0.6</v>
      </c>
      <c r="E30" s="160">
        <f>INTESTAZIONE!D29</f>
        <v>62.48</v>
      </c>
      <c r="F30" s="161"/>
      <c r="G30" s="162">
        <f>E30*D30</f>
        <v>37.488</v>
      </c>
      <c r="I30" s="13"/>
      <c r="J30" s="118"/>
      <c r="K30" s="119"/>
      <c r="L30" s="47"/>
      <c r="M30" s="47"/>
      <c r="N30" s="47"/>
    </row>
    <row r="31" spans="1:14" x14ac:dyDescent="0.2">
      <c r="A31" s="156" t="s">
        <v>74</v>
      </c>
      <c r="B31" s="158" t="s">
        <v>75</v>
      </c>
      <c r="C31" s="158" t="str">
        <f>[1]INTESTAZIONE!C30</f>
        <v>h</v>
      </c>
      <c r="D31" s="160">
        <v>0.8</v>
      </c>
      <c r="E31" s="160">
        <f>INTESTAZIONE!D30</f>
        <v>119.38</v>
      </c>
      <c r="F31" s="161"/>
      <c r="G31" s="162">
        <f>E31*D31</f>
        <v>95.504000000000005</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132.99200000000002</v>
      </c>
      <c r="I34" s="17"/>
      <c r="J34" s="123"/>
      <c r="K34" s="122"/>
    </row>
    <row r="35" spans="1:11" x14ac:dyDescent="0.2">
      <c r="G35" s="55"/>
      <c r="I35" s="17"/>
      <c r="J35" s="124"/>
      <c r="K35" s="119"/>
    </row>
    <row r="36" spans="1:11" ht="15.75" x14ac:dyDescent="0.2">
      <c r="B36" s="110"/>
      <c r="C36" s="110"/>
      <c r="D36" s="110"/>
      <c r="E36" s="110"/>
      <c r="F36" s="138" t="s">
        <v>16</v>
      </c>
      <c r="G36" s="139">
        <f>G34</f>
        <v>132.99200000000002</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796</v>
      </c>
      <c r="F40" s="145">
        <v>0</v>
      </c>
      <c r="G40" s="128">
        <f>E40*D40*(1-F40)</f>
        <v>796</v>
      </c>
      <c r="I40" s="13"/>
      <c r="J40" s="125"/>
      <c r="K40" s="119"/>
    </row>
    <row r="41" spans="1:11" ht="30" customHeight="1" x14ac:dyDescent="0.2">
      <c r="A41" s="151" t="s">
        <v>42</v>
      </c>
      <c r="B41" s="150" t="s">
        <v>41</v>
      </c>
      <c r="C41" s="129" t="s">
        <v>40</v>
      </c>
      <c r="D41" s="143">
        <v>1</v>
      </c>
      <c r="E41" s="144">
        <v>3.5</v>
      </c>
      <c r="F41" s="145">
        <v>0</v>
      </c>
      <c r="G41" s="128">
        <f>E41*D41*(1-F41)</f>
        <v>3.5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879.45</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1112.50425</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1292.502385</v>
      </c>
      <c r="C54" s="190" t="s">
        <v>35</v>
      </c>
      <c r="D54" s="190"/>
      <c r="E54" s="190"/>
      <c r="F54" s="191">
        <f>_xlfn.FLOOR.MATH(B54,10)</f>
        <v>1290</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55">
    <pageSetUpPr fitToPage="1"/>
  </sheetPr>
  <dimension ref="A1:N65"/>
  <sheetViews>
    <sheetView view="pageBreakPreview" topLeftCell="A34"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12</v>
      </c>
      <c r="C7" s="185"/>
      <c r="D7" s="185"/>
      <c r="E7" s="185"/>
      <c r="F7" s="185"/>
      <c r="G7" s="185"/>
      <c r="H7" s="51"/>
      <c r="I7" s="13"/>
    </row>
    <row r="8" spans="1:14" ht="236.25" customHeight="1" x14ac:dyDescent="0.2">
      <c r="A8" s="111" t="s">
        <v>32</v>
      </c>
      <c r="B8" s="184" t="s">
        <v>95</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9.7" customHeight="1" x14ac:dyDescent="0.2">
      <c r="D11" s="4"/>
      <c r="E11" s="4"/>
      <c r="F11" s="4"/>
      <c r="G11" s="155">
        <f>G19/F54</f>
        <v>2.1883981154299174E-2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0.7</v>
      </c>
      <c r="E17" s="166">
        <f>INTESTAZIONE!D18</f>
        <v>26.17</v>
      </c>
      <c r="F17" s="163"/>
      <c r="G17" s="162">
        <f>E17*D17</f>
        <v>18.318999999999999</v>
      </c>
      <c r="I17" s="13"/>
      <c r="J17" s="59"/>
      <c r="K17" s="21" t="s">
        <v>24</v>
      </c>
      <c r="L17" s="22">
        <f>G25+G36</f>
        <v>179.99813500000002</v>
      </c>
      <c r="M17" s="13" t="s">
        <v>23</v>
      </c>
      <c r="N17" s="64" t="e">
        <f>IF(L15&lt;L17, IF(L17&lt;L16,"ok","falso"),"falso")</f>
        <v>#REF!</v>
      </c>
    </row>
    <row r="18" spans="1:14" x14ac:dyDescent="0.2">
      <c r="A18" s="163">
        <v>2001</v>
      </c>
      <c r="B18" s="164" t="s">
        <v>65</v>
      </c>
      <c r="C18" s="164" t="s">
        <v>21</v>
      </c>
      <c r="D18" s="165">
        <v>0.8</v>
      </c>
      <c r="E18" s="166">
        <f>INTESTAZIONE!D19</f>
        <v>23.55</v>
      </c>
      <c r="F18" s="163"/>
      <c r="G18" s="162">
        <f>E18*D18</f>
        <v>18.84</v>
      </c>
      <c r="I18" s="15"/>
      <c r="J18" s="59"/>
      <c r="K18" s="13"/>
      <c r="L18" s="13"/>
      <c r="M18" s="13"/>
      <c r="N18" s="64"/>
    </row>
    <row r="19" spans="1:14" x14ac:dyDescent="0.2">
      <c r="F19" s="55" t="s">
        <v>34</v>
      </c>
      <c r="G19" s="72">
        <f>SUM(G15:G18)</f>
        <v>37.158999999999999</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11.850079600442779</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47.006134999999993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0.6</v>
      </c>
      <c r="E30" s="160">
        <f>INTESTAZIONE!D29</f>
        <v>62.48</v>
      </c>
      <c r="F30" s="161"/>
      <c r="G30" s="162">
        <f>E30*D30</f>
        <v>37.488</v>
      </c>
      <c r="I30" s="13"/>
      <c r="J30" s="118"/>
      <c r="K30" s="119"/>
      <c r="L30" s="47"/>
      <c r="M30" s="47"/>
      <c r="N30" s="47"/>
    </row>
    <row r="31" spans="1:14" x14ac:dyDescent="0.2">
      <c r="A31" s="156" t="s">
        <v>74</v>
      </c>
      <c r="B31" s="158" t="s">
        <v>75</v>
      </c>
      <c r="C31" s="158" t="str">
        <f>[1]INTESTAZIONE!C30</f>
        <v>h</v>
      </c>
      <c r="D31" s="160">
        <v>0.8</v>
      </c>
      <c r="E31" s="160">
        <f>INTESTAZIONE!D30</f>
        <v>119.38</v>
      </c>
      <c r="F31" s="161"/>
      <c r="G31" s="162">
        <f>E31*D31</f>
        <v>95.504000000000005</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132.99200000000002</v>
      </c>
      <c r="I34" s="17"/>
      <c r="J34" s="123"/>
      <c r="K34" s="122"/>
    </row>
    <row r="35" spans="1:11" x14ac:dyDescent="0.2">
      <c r="G35" s="55"/>
      <c r="I35" s="17"/>
      <c r="J35" s="124"/>
      <c r="K35" s="119"/>
    </row>
    <row r="36" spans="1:11" ht="15.75" x14ac:dyDescent="0.2">
      <c r="B36" s="110"/>
      <c r="C36" s="110"/>
      <c r="D36" s="110"/>
      <c r="E36" s="110"/>
      <c r="F36" s="138" t="s">
        <v>16</v>
      </c>
      <c r="G36" s="139">
        <f>G34</f>
        <v>132.99200000000002</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1088</v>
      </c>
      <c r="F40" s="145">
        <v>0</v>
      </c>
      <c r="G40" s="128">
        <f>E40*D40*(1-F40)</f>
        <v>1088</v>
      </c>
      <c r="I40" s="13"/>
      <c r="J40" s="125"/>
      <c r="K40" s="119"/>
    </row>
    <row r="41" spans="1:11" ht="30" customHeight="1" x14ac:dyDescent="0.2">
      <c r="A41" s="151" t="s">
        <v>42</v>
      </c>
      <c r="B41" s="150" t="s">
        <v>41</v>
      </c>
      <c r="C41" s="129" t="s">
        <v>40</v>
      </c>
      <c r="D41" s="143">
        <v>1</v>
      </c>
      <c r="E41" s="144">
        <v>3.6</v>
      </c>
      <c r="F41" s="145">
        <v>0</v>
      </c>
      <c r="G41" s="128">
        <f>E41*D41*(1-F41)</f>
        <v>3.6</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1200.76</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1518.9613999999999</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1698.959535</v>
      </c>
      <c r="C54" s="190" t="s">
        <v>35</v>
      </c>
      <c r="D54" s="190"/>
      <c r="E54" s="190"/>
      <c r="F54" s="191">
        <f>_xlfn.FLOOR.MATH(B54,1)</f>
        <v>1698</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56">
    <pageSetUpPr fitToPage="1"/>
  </sheetPr>
  <dimension ref="A1:N65"/>
  <sheetViews>
    <sheetView view="pageBreakPreview" topLeftCell="A40" zoomScaleNormal="85" zoomScaleSheetLayoutView="100" workbookViewId="0">
      <selection activeCell="H54" sqref="H5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13</v>
      </c>
      <c r="C7" s="185"/>
      <c r="D7" s="185"/>
      <c r="E7" s="185"/>
      <c r="F7" s="185"/>
      <c r="G7" s="185"/>
      <c r="H7" s="51"/>
      <c r="I7" s="13"/>
    </row>
    <row r="8" spans="1:14" ht="237.75" customHeight="1" x14ac:dyDescent="0.2">
      <c r="A8" s="111" t="s">
        <v>32</v>
      </c>
      <c r="B8" s="184" t="s">
        <v>96</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3.5" customHeight="1" x14ac:dyDescent="0.2">
      <c r="D11" s="4"/>
      <c r="E11" s="4"/>
      <c r="F11" s="4"/>
      <c r="G11" s="155">
        <f>G19/F54</f>
        <v>1.7610900473933648E-2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0.7</v>
      </c>
      <c r="E17" s="166">
        <f>INTESTAZIONE!D18</f>
        <v>26.17</v>
      </c>
      <c r="F17" s="163"/>
      <c r="G17" s="162">
        <f>E17*D17</f>
        <v>18.318999999999999</v>
      </c>
      <c r="I17" s="13"/>
      <c r="J17" s="59"/>
      <c r="K17" s="21" t="s">
        <v>24</v>
      </c>
      <c r="L17" s="22">
        <f>G25+G36</f>
        <v>179.99813500000002</v>
      </c>
      <c r="M17" s="13" t="s">
        <v>23</v>
      </c>
      <c r="N17" s="64" t="e">
        <f>IF(L15&lt;L17, IF(L17&lt;L16,"ok","falso"),"falso")</f>
        <v>#REF!</v>
      </c>
    </row>
    <row r="18" spans="1:14" x14ac:dyDescent="0.2">
      <c r="A18" s="163">
        <v>2001</v>
      </c>
      <c r="B18" s="164" t="s">
        <v>65</v>
      </c>
      <c r="C18" s="164" t="s">
        <v>21</v>
      </c>
      <c r="D18" s="165">
        <v>0.8</v>
      </c>
      <c r="E18" s="166">
        <f>INTESTAZIONE!D19</f>
        <v>23.55</v>
      </c>
      <c r="F18" s="163"/>
      <c r="G18" s="162">
        <f>E18*D18</f>
        <v>18.84</v>
      </c>
      <c r="I18" s="15"/>
      <c r="J18" s="59"/>
      <c r="K18" s="13"/>
      <c r="L18" s="13"/>
      <c r="M18" s="13"/>
      <c r="N18" s="64"/>
    </row>
    <row r="19" spans="1:14" x14ac:dyDescent="0.2">
      <c r="F19" s="55" t="s">
        <v>34</v>
      </c>
      <c r="G19" s="72">
        <f>SUM(G15:G18)</f>
        <v>37.158999999999999</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9.2894412149682832</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47.006134999999993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0.6</v>
      </c>
      <c r="E30" s="160">
        <f>INTESTAZIONE!D29</f>
        <v>62.48</v>
      </c>
      <c r="F30" s="161"/>
      <c r="G30" s="162">
        <f>E30*D30</f>
        <v>37.488</v>
      </c>
      <c r="I30" s="13"/>
      <c r="J30" s="118"/>
      <c r="K30" s="119"/>
      <c r="L30" s="47"/>
      <c r="M30" s="47"/>
      <c r="N30" s="47"/>
    </row>
    <row r="31" spans="1:14" x14ac:dyDescent="0.2">
      <c r="A31" s="156" t="s">
        <v>74</v>
      </c>
      <c r="B31" s="158" t="s">
        <v>75</v>
      </c>
      <c r="C31" s="158" t="str">
        <f>[1]INTESTAZIONE!C30</f>
        <v>h</v>
      </c>
      <c r="D31" s="160">
        <v>0.8</v>
      </c>
      <c r="E31" s="160">
        <f>INTESTAZIONE!D30</f>
        <v>119.38</v>
      </c>
      <c r="F31" s="161"/>
      <c r="G31" s="162">
        <f>E31*D31</f>
        <v>95.504000000000005</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132.99200000000002</v>
      </c>
      <c r="I34" s="17"/>
      <c r="J34" s="123"/>
      <c r="K34" s="122"/>
    </row>
    <row r="35" spans="1:11" x14ac:dyDescent="0.2">
      <c r="G35" s="55"/>
      <c r="I35" s="17"/>
      <c r="J35" s="124"/>
      <c r="K35" s="119"/>
    </row>
    <row r="36" spans="1:11" ht="15.75" x14ac:dyDescent="0.2">
      <c r="B36" s="110"/>
      <c r="C36" s="110"/>
      <c r="D36" s="110"/>
      <c r="E36" s="110"/>
      <c r="F36" s="138" t="s">
        <v>16</v>
      </c>
      <c r="G36" s="139">
        <f>G34</f>
        <v>132.99200000000002</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1389</v>
      </c>
      <c r="F40" s="145">
        <v>0</v>
      </c>
      <c r="G40" s="128">
        <f>E40*D40*(1-F40)</f>
        <v>1389</v>
      </c>
      <c r="I40" s="13"/>
      <c r="J40" s="125"/>
      <c r="K40" s="119"/>
    </row>
    <row r="41" spans="1:11" ht="30" customHeight="1" x14ac:dyDescent="0.2">
      <c r="A41" s="151" t="s">
        <v>42</v>
      </c>
      <c r="B41" s="150" t="s">
        <v>41</v>
      </c>
      <c r="C41" s="129" t="s">
        <v>40</v>
      </c>
      <c r="D41" s="143">
        <v>1</v>
      </c>
      <c r="E41" s="144">
        <v>3.5</v>
      </c>
      <c r="F41" s="145">
        <v>0</v>
      </c>
      <c r="G41" s="128">
        <f>E41*D41*(1-F41)</f>
        <v>3.5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1531.7500000000002</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1937.6637500000002</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2117.661885</v>
      </c>
      <c r="C54" s="190" t="s">
        <v>35</v>
      </c>
      <c r="D54" s="190"/>
      <c r="E54" s="190"/>
      <c r="F54" s="191">
        <f>_xlfn.FLOOR.MATH(B54,10)</f>
        <v>2110</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57">
    <pageSetUpPr fitToPage="1"/>
  </sheetPr>
  <dimension ref="A1:N65"/>
  <sheetViews>
    <sheetView view="pageBreakPreview" topLeftCell="A29"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14</v>
      </c>
      <c r="C7" s="185"/>
      <c r="D7" s="185"/>
      <c r="E7" s="185"/>
      <c r="F7" s="185"/>
      <c r="G7" s="185"/>
      <c r="H7" s="51"/>
      <c r="I7" s="13"/>
    </row>
    <row r="8" spans="1:14" ht="64.5" customHeight="1" x14ac:dyDescent="0.2">
      <c r="A8" s="111" t="s">
        <v>32</v>
      </c>
      <c r="B8" s="184" t="s">
        <v>68</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3.5" customHeight="1" x14ac:dyDescent="0.2">
      <c r="D11" s="4"/>
      <c r="E11" s="4"/>
      <c r="F11" s="4"/>
      <c r="G11" s="155">
        <f>G19/F54</f>
        <v>0.13691860465116279</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v>
      </c>
      <c r="E17" s="166">
        <f>INTESTAZIONE!D18</f>
        <v>26.17</v>
      </c>
      <c r="F17" s="163"/>
      <c r="G17" s="162">
        <f>E17*D17</f>
        <v>0</v>
      </c>
      <c r="I17" s="13"/>
      <c r="J17" s="59"/>
      <c r="K17" s="21" t="s">
        <v>24</v>
      </c>
      <c r="L17" s="22">
        <f>G25+G36</f>
        <v>7.4476875000000007</v>
      </c>
      <c r="M17" s="13" t="s">
        <v>23</v>
      </c>
      <c r="N17" s="64" t="e">
        <f>IF(L15&lt;L17, IF(L17&lt;L16,"ok","falso"),"falso")</f>
        <v>#REF!</v>
      </c>
    </row>
    <row r="18" spans="1:14" x14ac:dyDescent="0.2">
      <c r="A18" s="163">
        <v>2001</v>
      </c>
      <c r="B18" s="164" t="s">
        <v>65</v>
      </c>
      <c r="C18" s="164" t="s">
        <v>21</v>
      </c>
      <c r="D18" s="165">
        <v>0.25</v>
      </c>
      <c r="E18" s="166">
        <f>INTESTAZIONE!D19</f>
        <v>23.55</v>
      </c>
      <c r="F18" s="163"/>
      <c r="G18" s="162">
        <f>E18*D18</f>
        <v>5.8875000000000002</v>
      </c>
      <c r="I18" s="15"/>
      <c r="J18" s="59"/>
      <c r="K18" s="13"/>
      <c r="L18" s="13"/>
      <c r="M18" s="13"/>
      <c r="N18" s="64"/>
    </row>
    <row r="19" spans="1:14" x14ac:dyDescent="0.2">
      <c r="F19" s="55" t="s">
        <v>34</v>
      </c>
      <c r="G19" s="72">
        <f>SUM(G15:G18)</f>
        <v>5.8875000000000002</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20.585664335664337</v>
      </c>
      <c r="M21" s="68" t="s">
        <v>26</v>
      </c>
      <c r="N21" s="69"/>
    </row>
    <row r="22" spans="1:14" ht="13.5" thickBot="1" x14ac:dyDescent="0.25">
      <c r="A22" s="4"/>
      <c r="B22" s="4"/>
      <c r="C22" s="136"/>
      <c r="J22" s="13"/>
      <c r="K22" s="13"/>
      <c r="L22" s="13"/>
      <c r="M22" s="13"/>
    </row>
    <row r="23" spans="1:14" x14ac:dyDescent="0.2">
      <c r="A23" s="53" t="s">
        <v>12</v>
      </c>
      <c r="B23" s="71" t="s">
        <v>13</v>
      </c>
      <c r="C23" s="115">
        <f>INTESTAZIONE!C24</f>
        <v>0</v>
      </c>
      <c r="J23" s="116"/>
      <c r="K23" s="117"/>
      <c r="L23" s="4"/>
      <c r="M23" s="4"/>
    </row>
    <row r="24" spans="1:14" x14ac:dyDescent="0.2">
      <c r="A24" s="4"/>
      <c r="B24" s="4" t="s">
        <v>14</v>
      </c>
      <c r="C24" s="137">
        <f>INTESTAZIONE!C25</f>
        <v>0</v>
      </c>
      <c r="G24" s="56">
        <f>D24*E24</f>
        <v>0</v>
      </c>
      <c r="J24" s="118"/>
      <c r="K24" s="119"/>
      <c r="L24" s="4"/>
      <c r="M24" s="4"/>
    </row>
    <row r="25" spans="1:14" ht="15.75" x14ac:dyDescent="0.2">
      <c r="B25" s="110"/>
      <c r="C25" s="110"/>
      <c r="D25" s="110"/>
      <c r="E25" s="110"/>
      <c r="F25" s="138" t="s">
        <v>15</v>
      </c>
      <c r="G25" s="139">
        <f>G19*(1+C20)*(1+C21)*(1-C23)*(1-C24)</f>
        <v>7.4476875000000007</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v>
      </c>
      <c r="E30" s="160">
        <f>INTESTAZIONE!D29</f>
        <v>62.48</v>
      </c>
      <c r="F30" s="161"/>
      <c r="G30" s="162">
        <f>E30*D30</f>
        <v>0</v>
      </c>
      <c r="I30" s="13"/>
      <c r="J30" s="118"/>
      <c r="K30" s="119"/>
      <c r="L30" s="47"/>
      <c r="M30" s="47"/>
      <c r="N30" s="47"/>
    </row>
    <row r="31" spans="1:14" x14ac:dyDescent="0.2">
      <c r="A31" s="156" t="s">
        <v>74</v>
      </c>
      <c r="B31" s="158" t="s">
        <v>75</v>
      </c>
      <c r="C31" s="158" t="str">
        <f>[1]INTESTAZIONE!C30</f>
        <v>h</v>
      </c>
      <c r="D31" s="160">
        <v>0</v>
      </c>
      <c r="E31" s="160">
        <f>INTESTAZIONE!D30</f>
        <v>119.38</v>
      </c>
      <c r="F31" s="161"/>
      <c r="G31" s="162">
        <f>E31*D31</f>
        <v>0</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0</v>
      </c>
      <c r="I34" s="17"/>
      <c r="J34" s="123"/>
      <c r="K34" s="122"/>
    </row>
    <row r="35" spans="1:11" x14ac:dyDescent="0.2">
      <c r="G35" s="55"/>
      <c r="I35" s="17"/>
      <c r="J35" s="124"/>
      <c r="K35" s="119"/>
    </row>
    <row r="36" spans="1:11" ht="15.75" x14ac:dyDescent="0.2">
      <c r="B36" s="110"/>
      <c r="C36" s="110"/>
      <c r="D36" s="110"/>
      <c r="E36" s="110"/>
      <c r="F36" s="138" t="s">
        <v>16</v>
      </c>
      <c r="G36" s="139">
        <f>G33</f>
        <v>0</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79</v>
      </c>
      <c r="D40" s="143">
        <v>1</v>
      </c>
      <c r="E40" s="144">
        <v>25</v>
      </c>
      <c r="F40" s="145">
        <v>0</v>
      </c>
      <c r="G40" s="128">
        <f>E40*D40*(1-F40)</f>
        <v>25</v>
      </c>
      <c r="I40" s="13"/>
      <c r="J40" s="125"/>
      <c r="K40" s="119"/>
    </row>
    <row r="41" spans="1:11" ht="30" customHeight="1" x14ac:dyDescent="0.2">
      <c r="A41" s="151" t="s">
        <v>42</v>
      </c>
      <c r="B41" s="150" t="s">
        <v>41</v>
      </c>
      <c r="C41" s="129" t="s">
        <v>40</v>
      </c>
      <c r="D41" s="143">
        <v>1</v>
      </c>
      <c r="E41" s="144">
        <v>1</v>
      </c>
      <c r="F41" s="145">
        <v>0</v>
      </c>
      <c r="G41" s="128">
        <f>E41*D41*(1-F41)</f>
        <v>1</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28.6</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36.179000000000002</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80</v>
      </c>
    </row>
    <row r="54" spans="1:7" ht="18" customHeight="1" x14ac:dyDescent="0.2">
      <c r="A54" s="112" t="s">
        <v>36</v>
      </c>
      <c r="B54" s="113">
        <f>G25+G36+G50</f>
        <v>43.626687500000003</v>
      </c>
      <c r="C54" s="190" t="s">
        <v>35</v>
      </c>
      <c r="D54" s="190"/>
      <c r="E54" s="190"/>
      <c r="F54" s="191">
        <f>_xlfn.FLOOR.MATH(B54,1)</f>
        <v>43</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83" orientation="portrait" cellComments="atEn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59">
    <pageSetUpPr fitToPage="1"/>
  </sheetPr>
  <dimension ref="A1:N66"/>
  <sheetViews>
    <sheetView view="pageBreakPreview" topLeftCell="A29"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15</v>
      </c>
      <c r="C7" s="185"/>
      <c r="D7" s="185"/>
      <c r="E7" s="185"/>
      <c r="F7" s="185"/>
      <c r="G7" s="185"/>
      <c r="H7" s="51"/>
      <c r="I7" s="13"/>
    </row>
    <row r="8" spans="1:14" ht="30.75" customHeight="1" x14ac:dyDescent="0.2">
      <c r="A8" s="111" t="s">
        <v>32</v>
      </c>
      <c r="B8" s="184" t="s">
        <v>66</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7.25" customHeight="1" x14ac:dyDescent="0.2">
      <c r="D11" s="4"/>
      <c r="E11" s="4"/>
      <c r="F11" s="4"/>
      <c r="G11" s="155">
        <f>G19/F54</f>
        <v>0.14968055555555557</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0.1*(E41+E42+#REF!)</f>
        <v>#REF!</v>
      </c>
      <c r="M15" s="61" t="s">
        <v>23</v>
      </c>
      <c r="N15" s="62"/>
    </row>
    <row r="16" spans="1:14" x14ac:dyDescent="0.2">
      <c r="A16" s="163">
        <v>2003</v>
      </c>
      <c r="B16" s="164" t="s">
        <v>63</v>
      </c>
      <c r="C16" s="164" t="str">
        <f>INTESTAZIONE!C17</f>
        <v>h</v>
      </c>
      <c r="D16" s="165">
        <v>1.4999999999999999E-2</v>
      </c>
      <c r="E16" s="166">
        <f>INTESTAZIONE!D17</f>
        <v>28.23</v>
      </c>
      <c r="F16" s="163"/>
      <c r="G16" s="162">
        <f>E16*D16</f>
        <v>0.42344999999999999</v>
      </c>
      <c r="I16" s="13"/>
      <c r="J16" s="58"/>
      <c r="K16" s="19">
        <v>0.15</v>
      </c>
      <c r="L16" s="20" t="e">
        <f>0.15*(E41+E42+#REF!)</f>
        <v>#REF!</v>
      </c>
      <c r="M16" s="17" t="s">
        <v>23</v>
      </c>
      <c r="N16" s="63"/>
    </row>
    <row r="17" spans="1:14" x14ac:dyDescent="0.2">
      <c r="A17" s="163">
        <v>2002</v>
      </c>
      <c r="B17" s="164" t="s">
        <v>64</v>
      </c>
      <c r="C17" s="164" t="str">
        <f>INTESTAZIONE!C18</f>
        <v>h</v>
      </c>
      <c r="D17" s="165">
        <v>2.5000000000000001E-2</v>
      </c>
      <c r="E17" s="166">
        <f>INTESTAZIONE!D18</f>
        <v>26.17</v>
      </c>
      <c r="F17" s="163"/>
      <c r="G17" s="162">
        <f>E17*D17</f>
        <v>0.65425000000000011</v>
      </c>
      <c r="I17" s="13"/>
      <c r="J17" s="59"/>
      <c r="K17" s="21" t="s">
        <v>24</v>
      </c>
      <c r="L17" s="22">
        <f>G25+G37</f>
        <v>1.3632905000000002</v>
      </c>
      <c r="M17" s="13" t="s">
        <v>23</v>
      </c>
      <c r="N17" s="64" t="e">
        <f>IF(L15&lt;L17, IF(L17&lt;L16,"ok","falso"),"falso")</f>
        <v>#REF!</v>
      </c>
    </row>
    <row r="18" spans="1:14" x14ac:dyDescent="0.2">
      <c r="A18" s="163">
        <v>2001</v>
      </c>
      <c r="B18" s="164" t="s">
        <v>65</v>
      </c>
      <c r="C18" s="164" t="str">
        <f>INTESTAZIONE!C19</f>
        <v>-</v>
      </c>
      <c r="D18" s="165">
        <v>0</v>
      </c>
      <c r="E18" s="166">
        <f>INTESTAZIONE!D19</f>
        <v>23.55</v>
      </c>
      <c r="F18" s="163"/>
      <c r="G18" s="162">
        <f>E18*D18</f>
        <v>0</v>
      </c>
      <c r="I18" s="15"/>
      <c r="J18" s="59"/>
      <c r="K18" s="13"/>
      <c r="L18" s="13"/>
      <c r="M18" s="13"/>
      <c r="N18" s="64"/>
    </row>
    <row r="19" spans="1:14" x14ac:dyDescent="0.2">
      <c r="F19" s="55" t="s">
        <v>34</v>
      </c>
      <c r="G19" s="72">
        <f>SUM(G15:G18)</f>
        <v>1.0777000000000001</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t="e">
        <f>(G25+G37)/G51*100</f>
        <v>#DIV/0!</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1.3632905000000002</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59">
        <v>0</v>
      </c>
      <c r="E30" s="160">
        <f>INTESTAZIONE!D29</f>
        <v>62.48</v>
      </c>
      <c r="F30" s="161"/>
      <c r="G30" s="162">
        <f>E30*D30</f>
        <v>0</v>
      </c>
      <c r="I30" s="13"/>
      <c r="J30" s="118"/>
      <c r="K30" s="119"/>
      <c r="L30" s="47"/>
      <c r="M30" s="47"/>
      <c r="N30" s="47"/>
    </row>
    <row r="31" spans="1:14" x14ac:dyDescent="0.2">
      <c r="A31" s="156" t="s">
        <v>74</v>
      </c>
      <c r="B31" s="158" t="s">
        <v>75</v>
      </c>
      <c r="C31" s="158" t="str">
        <f>[1]INTESTAZIONE!C30</f>
        <v>h</v>
      </c>
      <c r="D31" s="159">
        <v>0</v>
      </c>
      <c r="E31" s="160">
        <f>INTESTAZIONE!D30</f>
        <v>119.38</v>
      </c>
      <c r="F31" s="161"/>
      <c r="G31" s="162">
        <f>E31*D31</f>
        <v>0</v>
      </c>
      <c r="I31" s="13"/>
      <c r="J31" s="118"/>
      <c r="K31" s="119"/>
      <c r="L31" s="17"/>
      <c r="M31" s="4"/>
    </row>
    <row r="32" spans="1:14" x14ac:dyDescent="0.2">
      <c r="A32" s="156" t="s">
        <v>76</v>
      </c>
      <c r="B32" s="157" t="s">
        <v>77</v>
      </c>
      <c r="C32" s="158" t="str">
        <f>[1]INTESTAZIONE!C31</f>
        <v>h</v>
      </c>
      <c r="D32" s="165">
        <v>1.4999999999999999E-2</v>
      </c>
      <c r="E32" s="160">
        <f>INTESTAZIONE!D31</f>
        <v>140.99</v>
      </c>
      <c r="F32" s="161"/>
      <c r="G32" s="162">
        <f>E32*D32</f>
        <v>2.1148500000000001</v>
      </c>
      <c r="I32" s="17"/>
      <c r="J32" s="118"/>
      <c r="K32" s="122"/>
      <c r="L32" s="17"/>
      <c r="M32" s="4"/>
    </row>
    <row r="33" spans="1:13" ht="24" x14ac:dyDescent="0.2">
      <c r="A33" s="156" t="s">
        <v>81</v>
      </c>
      <c r="B33" s="157" t="s">
        <v>82</v>
      </c>
      <c r="C33" s="158" t="s">
        <v>21</v>
      </c>
      <c r="D33" s="159">
        <v>0</v>
      </c>
      <c r="E33" s="160">
        <f>INTESTAZIONE!D32</f>
        <v>134.86000000000001</v>
      </c>
      <c r="F33" s="161"/>
      <c r="G33" s="162">
        <f>E33*D33</f>
        <v>0</v>
      </c>
      <c r="I33" s="17"/>
      <c r="J33" s="118"/>
      <c r="K33" s="122"/>
      <c r="L33" s="17"/>
      <c r="M33" s="4"/>
    </row>
    <row r="34" spans="1:13" x14ac:dyDescent="0.2">
      <c r="F34" s="140" t="s">
        <v>34</v>
      </c>
      <c r="G34" s="114">
        <f>SUM(G30:G33)</f>
        <v>2.1148500000000001</v>
      </c>
      <c r="I34" s="17"/>
      <c r="J34" s="123"/>
      <c r="K34" s="122"/>
    </row>
    <row r="35" spans="1:13" ht="15.75" x14ac:dyDescent="0.2">
      <c r="B35" s="110"/>
      <c r="C35" s="110"/>
      <c r="D35" s="110"/>
      <c r="E35" s="110"/>
      <c r="F35" s="138" t="s">
        <v>16</v>
      </c>
      <c r="G35" s="139">
        <f>G34</f>
        <v>2.1148500000000001</v>
      </c>
      <c r="I35" s="17"/>
      <c r="J35" s="123"/>
      <c r="K35" s="122"/>
    </row>
    <row r="36" spans="1:13" x14ac:dyDescent="0.2">
      <c r="A36" s="54"/>
      <c r="B36" s="10"/>
      <c r="C36" s="10"/>
      <c r="D36" s="11"/>
      <c r="E36" s="12"/>
      <c r="F36" s="10"/>
      <c r="I36" s="17"/>
      <c r="J36" s="124"/>
      <c r="K36" s="119"/>
    </row>
    <row r="37" spans="1:13" x14ac:dyDescent="0.2">
      <c r="A37" s="189" t="s">
        <v>39</v>
      </c>
      <c r="B37" s="189"/>
      <c r="C37" s="189"/>
      <c r="D37" s="189"/>
      <c r="E37" s="189"/>
      <c r="F37" s="189"/>
      <c r="G37" s="189"/>
      <c r="I37" s="17"/>
      <c r="J37" s="125"/>
      <c r="K37" s="119"/>
    </row>
    <row r="38" spans="1:13" ht="24" x14ac:dyDescent="0.2">
      <c r="A38" s="132" t="s">
        <v>22</v>
      </c>
      <c r="B38" s="132" t="s">
        <v>6</v>
      </c>
      <c r="C38" s="132" t="s">
        <v>33</v>
      </c>
      <c r="D38" s="133" t="s">
        <v>8</v>
      </c>
      <c r="E38" s="141" t="s">
        <v>9</v>
      </c>
      <c r="F38" s="142"/>
      <c r="G38" s="134" t="s">
        <v>10</v>
      </c>
      <c r="I38" s="13"/>
      <c r="J38" s="125"/>
      <c r="K38" s="119"/>
    </row>
    <row r="39" spans="1:13" x14ac:dyDescent="0.2">
      <c r="A39" s="167"/>
      <c r="B39" s="168" t="s">
        <v>78</v>
      </c>
      <c r="C39" s="163" t="s">
        <v>79</v>
      </c>
      <c r="D39" s="169">
        <v>1</v>
      </c>
      <c r="E39" s="170">
        <v>2.67</v>
      </c>
      <c r="F39" s="171">
        <v>0</v>
      </c>
      <c r="G39" s="172">
        <f>E39*D39*(1-F39)</f>
        <v>2.67</v>
      </c>
      <c r="I39" s="13"/>
      <c r="J39" s="125"/>
      <c r="K39" s="119"/>
    </row>
    <row r="40" spans="1:13" ht="24" x14ac:dyDescent="0.2">
      <c r="A40" s="167" t="s">
        <v>42</v>
      </c>
      <c r="B40" s="173" t="s">
        <v>41</v>
      </c>
      <c r="C40" s="174" t="s">
        <v>40</v>
      </c>
      <c r="D40" s="169">
        <v>1</v>
      </c>
      <c r="E40" s="165">
        <v>0.01</v>
      </c>
      <c r="F40" s="171">
        <v>0</v>
      </c>
      <c r="G40" s="175">
        <f>E40*D40*(1-F40)</f>
        <v>0.01</v>
      </c>
      <c r="I40" s="13"/>
      <c r="J40" s="125"/>
      <c r="K40" s="119"/>
    </row>
    <row r="41" spans="1:13" ht="27.75" customHeight="1" x14ac:dyDescent="0.2">
      <c r="A41" s="167"/>
      <c r="B41" s="173"/>
      <c r="C41" s="174"/>
      <c r="D41" s="169"/>
      <c r="E41" s="170"/>
      <c r="F41" s="171"/>
      <c r="G41" s="172">
        <f>E41*D41*(1-F41)</f>
        <v>0</v>
      </c>
      <c r="I41" s="13"/>
      <c r="J41" s="125"/>
      <c r="K41" s="119"/>
    </row>
    <row r="42" spans="1:13" ht="30" customHeight="1" x14ac:dyDescent="0.2">
      <c r="A42" s="167"/>
      <c r="B42" s="173"/>
      <c r="C42" s="174"/>
      <c r="D42" s="169"/>
      <c r="E42" s="170"/>
      <c r="F42" s="171"/>
      <c r="G42" s="172">
        <f>E42*D42*(1-F42)</f>
        <v>0</v>
      </c>
      <c r="I42" s="13"/>
      <c r="J42" s="125"/>
      <c r="K42" s="119"/>
    </row>
    <row r="43" spans="1:13" x14ac:dyDescent="0.2">
      <c r="A43" s="167"/>
      <c r="B43" s="173"/>
      <c r="C43" s="174"/>
      <c r="D43" s="169"/>
      <c r="E43" s="170"/>
      <c r="F43" s="171"/>
      <c r="G43" s="172">
        <f>E43*D43*(1-F43)</f>
        <v>0</v>
      </c>
      <c r="I43" s="13"/>
      <c r="J43" s="125"/>
      <c r="K43" s="119"/>
    </row>
    <row r="44" spans="1:13" x14ac:dyDescent="0.2">
      <c r="F44" s="140" t="s">
        <v>34</v>
      </c>
      <c r="G44" s="114">
        <f>SUM(G39:G43)*1.1</f>
        <v>2.948</v>
      </c>
      <c r="I44" s="13"/>
      <c r="J44" s="125"/>
      <c r="K44" s="119"/>
    </row>
    <row r="45" spans="1:13" ht="13.5" thickBot="1" x14ac:dyDescent="0.25">
      <c r="A45" s="53" t="s">
        <v>11</v>
      </c>
      <c r="B45" s="71" t="s">
        <v>17</v>
      </c>
      <c r="C45" s="115">
        <f>IF(A39="Listino Prezziario",0%,INTESTAZIONE!C35)</f>
        <v>0.15</v>
      </c>
      <c r="F45" s="140"/>
      <c r="G45" s="114"/>
      <c r="I45" s="13"/>
      <c r="J45" s="126"/>
      <c r="K45" s="127"/>
    </row>
    <row r="46" spans="1:13" x14ac:dyDescent="0.2">
      <c r="A46" s="71"/>
      <c r="B46" s="71" t="s">
        <v>18</v>
      </c>
      <c r="C46" s="115">
        <f>IF(A39="Listino Prezziario",0%,INTESTAZIONE!C36)</f>
        <v>0.1</v>
      </c>
      <c r="I46" s="13"/>
    </row>
    <row r="47" spans="1:13" x14ac:dyDescent="0.2">
      <c r="A47" s="4"/>
      <c r="B47" s="4"/>
      <c r="C47" s="136"/>
      <c r="I47" s="13"/>
    </row>
    <row r="48" spans="1:13" x14ac:dyDescent="0.2">
      <c r="A48" s="53"/>
      <c r="B48" s="71"/>
      <c r="C48" s="115"/>
      <c r="I48" s="13"/>
    </row>
    <row r="49" spans="1:9" x14ac:dyDescent="0.2">
      <c r="A49" s="4"/>
      <c r="B49" s="4"/>
      <c r="C49" s="137"/>
      <c r="I49" s="15"/>
    </row>
    <row r="50" spans="1:9" ht="15.75" x14ac:dyDescent="0.2">
      <c r="A50" s="46"/>
      <c r="B50" s="46"/>
      <c r="C50" s="46"/>
      <c r="D50" s="46"/>
      <c r="E50" s="46"/>
      <c r="F50" s="138" t="s">
        <v>19</v>
      </c>
      <c r="G50" s="139">
        <f>G44*(1+C45)*(1+C46)*(1-C48)*(1-C49)</f>
        <v>3.7292199999999998</v>
      </c>
    </row>
    <row r="51" spans="1:9" x14ac:dyDescent="0.2">
      <c r="A51" s="54"/>
      <c r="B51" s="10"/>
      <c r="C51" s="10"/>
      <c r="D51" s="11"/>
      <c r="E51" s="12"/>
      <c r="F51" s="10"/>
    </row>
    <row r="52" spans="1:9" x14ac:dyDescent="0.2">
      <c r="A52" s="189" t="s">
        <v>20</v>
      </c>
      <c r="B52" s="189"/>
      <c r="C52" s="189"/>
      <c r="D52" s="189"/>
      <c r="E52" s="189"/>
      <c r="F52" s="189"/>
      <c r="G52" s="189"/>
    </row>
    <row r="53" spans="1:9" x14ac:dyDescent="0.2">
      <c r="G53" s="38" t="s">
        <v>80</v>
      </c>
    </row>
    <row r="54" spans="1:9" x14ac:dyDescent="0.2">
      <c r="A54" s="112" t="s">
        <v>36</v>
      </c>
      <c r="B54" s="113">
        <f>G25+G35+G50</f>
        <v>7.2073605000000001</v>
      </c>
      <c r="C54" s="190" t="s">
        <v>35</v>
      </c>
      <c r="D54" s="190"/>
      <c r="E54" s="190"/>
      <c r="F54" s="191">
        <f>_xlfn.FLOOR.MATH(B54,0.2)</f>
        <v>7.2</v>
      </c>
      <c r="G54" s="191"/>
    </row>
    <row r="55" spans="1:9" ht="18" customHeight="1" x14ac:dyDescent="0.2">
      <c r="A55" s="112"/>
      <c r="B55" s="113"/>
      <c r="C55" s="190"/>
      <c r="D55" s="190"/>
      <c r="E55" s="190"/>
      <c r="F55" s="191"/>
      <c r="G55" s="191"/>
    </row>
    <row r="56" spans="1:9" ht="18" customHeight="1" x14ac:dyDescent="0.2">
      <c r="F56" s="10"/>
    </row>
    <row r="57" spans="1:9" x14ac:dyDescent="0.2">
      <c r="F57" s="10"/>
    </row>
    <row r="58" spans="1:9" x14ac:dyDescent="0.2">
      <c r="D58" s="11"/>
      <c r="E58" s="12"/>
      <c r="F58" s="10"/>
    </row>
    <row r="59" spans="1:9" x14ac:dyDescent="0.2">
      <c r="D59" s="11"/>
      <c r="E59" s="12"/>
      <c r="F59" s="10"/>
    </row>
    <row r="60" spans="1:9" x14ac:dyDescent="0.2">
      <c r="D60" s="11"/>
      <c r="E60" s="14"/>
      <c r="F60" s="24"/>
    </row>
    <row r="61" spans="1:9" x14ac:dyDescent="0.2">
      <c r="D61" s="11"/>
    </row>
    <row r="62" spans="1:9" x14ac:dyDescent="0.2">
      <c r="D62" s="11"/>
      <c r="E62" s="12"/>
    </row>
    <row r="63" spans="1:9" x14ac:dyDescent="0.2">
      <c r="A63" s="192"/>
      <c r="B63" s="192"/>
      <c r="C63" s="192"/>
      <c r="D63" s="192"/>
      <c r="E63" s="182"/>
      <c r="F63" s="182"/>
    </row>
    <row r="64" spans="1:9" x14ac:dyDescent="0.2">
      <c r="A64" s="192"/>
      <c r="B64" s="192"/>
      <c r="C64" s="192"/>
      <c r="D64" s="192"/>
      <c r="E64" s="182"/>
      <c r="F64" s="182"/>
    </row>
    <row r="65" spans="1:6" ht="18" x14ac:dyDescent="0.2">
      <c r="A65" s="192"/>
      <c r="B65" s="192"/>
      <c r="C65" s="192"/>
      <c r="D65" s="192"/>
      <c r="E65" s="183"/>
      <c r="F65" s="183"/>
    </row>
    <row r="66" spans="1:6" x14ac:dyDescent="0.2">
      <c r="A66" s="192"/>
      <c r="B66" s="192"/>
      <c r="C66" s="192"/>
      <c r="D66" s="192"/>
      <c r="E66" s="179"/>
      <c r="F66" s="179"/>
    </row>
  </sheetData>
  <mergeCells count="17">
    <mergeCell ref="B8:G8"/>
    <mergeCell ref="A2:G2"/>
    <mergeCell ref="A3:G3"/>
    <mergeCell ref="A4:G4"/>
    <mergeCell ref="A5:G5"/>
    <mergeCell ref="B7:G7"/>
    <mergeCell ref="A12:G12"/>
    <mergeCell ref="A27:G27"/>
    <mergeCell ref="A37:G37"/>
    <mergeCell ref="A52:G52"/>
    <mergeCell ref="C54:E55"/>
    <mergeCell ref="F54:G55"/>
    <mergeCell ref="A63:D66"/>
    <mergeCell ref="E63:F63"/>
    <mergeCell ref="E64:F64"/>
    <mergeCell ref="E65:F65"/>
    <mergeCell ref="E66:F66"/>
  </mergeCells>
  <pageMargins left="0.7" right="0.7" top="0.75" bottom="0.75" header="0.3" footer="0.3"/>
  <pageSetup paperSize="9" scale="83" orientation="portrait" cellComments="atEn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60">
    <pageSetUpPr fitToPage="1"/>
  </sheetPr>
  <dimension ref="A1:N65"/>
  <sheetViews>
    <sheetView view="pageBreakPreview" topLeftCell="A25"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16</v>
      </c>
      <c r="C7" s="185"/>
      <c r="D7" s="185"/>
      <c r="E7" s="185"/>
      <c r="F7" s="185"/>
      <c r="G7" s="185"/>
      <c r="H7" s="51"/>
      <c r="I7" s="13"/>
    </row>
    <row r="8" spans="1:14" ht="47.25" customHeight="1" x14ac:dyDescent="0.2">
      <c r="A8" s="111" t="s">
        <v>32</v>
      </c>
      <c r="B8" s="184" t="s">
        <v>97</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5.95" customHeight="1" x14ac:dyDescent="0.2">
      <c r="D11" s="4"/>
      <c r="E11" s="4"/>
      <c r="F11" s="4"/>
      <c r="G11" s="155">
        <f>G19/F54</f>
        <v>3.6430080795525177E-2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v>0</v>
      </c>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8</v>
      </c>
      <c r="E17" s="166">
        <f>INTESTAZIONE!D18</f>
        <v>26.17</v>
      </c>
      <c r="F17" s="163"/>
      <c r="G17" s="162">
        <f>E17*D17</f>
        <v>209.36</v>
      </c>
      <c r="I17" s="13"/>
      <c r="J17" s="59"/>
      <c r="K17" s="21" t="s">
        <v>24</v>
      </c>
      <c r="L17" s="22">
        <f>G25+G36</f>
        <v>2196.3724000000002</v>
      </c>
      <c r="M17" s="13" t="s">
        <v>23</v>
      </c>
      <c r="N17" s="64" t="e">
        <f>IF(L15&lt;L17, IF(L17&lt;L16,"ok","falso"),"falso")</f>
        <v>#REF!</v>
      </c>
    </row>
    <row r="18" spans="1:14" x14ac:dyDescent="0.2">
      <c r="A18" s="163">
        <v>2001</v>
      </c>
      <c r="B18" s="164" t="s">
        <v>65</v>
      </c>
      <c r="C18" s="164" t="s">
        <v>21</v>
      </c>
      <c r="D18" s="165">
        <v>16</v>
      </c>
      <c r="E18" s="166">
        <f>INTESTAZIONE!D19</f>
        <v>23.55</v>
      </c>
      <c r="F18" s="163"/>
      <c r="G18" s="162">
        <f>E18*D18</f>
        <v>376.8</v>
      </c>
      <c r="I18" s="15"/>
      <c r="J18" s="59"/>
      <c r="K18" s="13"/>
      <c r="L18" s="13"/>
      <c r="M18" s="13"/>
      <c r="N18" s="64"/>
    </row>
    <row r="19" spans="1:14" x14ac:dyDescent="0.2">
      <c r="F19" s="55" t="s">
        <v>34</v>
      </c>
      <c r="G19" s="72">
        <f>SUM(G15:G18)</f>
        <v>586.16000000000008</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15.80791884916847</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741.49240000000009</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59">
        <v>8</v>
      </c>
      <c r="E30" s="160">
        <f>INTESTAZIONE!D29</f>
        <v>62.48</v>
      </c>
      <c r="F30" s="161"/>
      <c r="G30" s="162">
        <f>E30*D30</f>
        <v>499.84</v>
      </c>
      <c r="I30" s="13"/>
      <c r="J30" s="118"/>
      <c r="K30" s="119"/>
      <c r="L30" s="47"/>
      <c r="M30" s="47"/>
      <c r="N30" s="47"/>
    </row>
    <row r="31" spans="1:14" x14ac:dyDescent="0.2">
      <c r="A31" s="156" t="s">
        <v>74</v>
      </c>
      <c r="B31" s="158" t="s">
        <v>75</v>
      </c>
      <c r="C31" s="158" t="str">
        <f>[1]INTESTAZIONE!C30</f>
        <v>h</v>
      </c>
      <c r="D31" s="159">
        <v>8</v>
      </c>
      <c r="E31" s="160">
        <f>INTESTAZIONE!D30</f>
        <v>119.38</v>
      </c>
      <c r="F31" s="161"/>
      <c r="G31" s="162">
        <f>E31*D31</f>
        <v>955.04</v>
      </c>
      <c r="I31" s="13"/>
      <c r="J31" s="118"/>
      <c r="K31" s="119"/>
      <c r="L31" s="17"/>
      <c r="M31" s="4"/>
    </row>
    <row r="32" spans="1:14" x14ac:dyDescent="0.2">
      <c r="A32" s="156" t="s">
        <v>76</v>
      </c>
      <c r="B32" s="157" t="s">
        <v>77</v>
      </c>
      <c r="C32" s="158" t="str">
        <f>[1]INTESTAZIONE!C31</f>
        <v>h</v>
      </c>
      <c r="D32" s="165">
        <v>0</v>
      </c>
      <c r="E32" s="160">
        <f>INTESTAZIONE!D31</f>
        <v>140.99</v>
      </c>
      <c r="F32" s="161"/>
      <c r="G32" s="162">
        <f>E32*D32</f>
        <v>0</v>
      </c>
      <c r="I32" s="17"/>
      <c r="J32" s="118"/>
      <c r="K32" s="122"/>
      <c r="L32" s="17"/>
      <c r="M32" s="4"/>
    </row>
    <row r="33" spans="1:13" ht="24" x14ac:dyDescent="0.2">
      <c r="A33" s="156" t="s">
        <v>81</v>
      </c>
      <c r="B33" s="157" t="s">
        <v>82</v>
      </c>
      <c r="C33" s="158" t="s">
        <v>21</v>
      </c>
      <c r="D33" s="159">
        <v>0</v>
      </c>
      <c r="E33" s="160">
        <f>INTESTAZIONE!D32</f>
        <v>134.86000000000001</v>
      </c>
      <c r="F33" s="161"/>
      <c r="G33" s="162">
        <f>E33*D33</f>
        <v>0</v>
      </c>
      <c r="I33" s="17"/>
      <c r="J33" s="118"/>
      <c r="K33" s="122"/>
      <c r="L33" s="17"/>
      <c r="M33" s="4"/>
    </row>
    <row r="34" spans="1:13" x14ac:dyDescent="0.2">
      <c r="F34" s="140" t="s">
        <v>34</v>
      </c>
      <c r="G34" s="114">
        <f>SUM(G30:G33)</f>
        <v>1454.8799999999999</v>
      </c>
      <c r="I34" s="17"/>
      <c r="J34" s="123"/>
      <c r="K34" s="122"/>
    </row>
    <row r="35" spans="1:13" x14ac:dyDescent="0.2">
      <c r="G35" s="55"/>
      <c r="I35" s="17"/>
      <c r="J35" s="124"/>
      <c r="K35" s="119"/>
    </row>
    <row r="36" spans="1:13" ht="15.75" x14ac:dyDescent="0.2">
      <c r="B36" s="110"/>
      <c r="C36" s="110"/>
      <c r="D36" s="110"/>
      <c r="E36" s="110"/>
      <c r="F36" s="138" t="s">
        <v>16</v>
      </c>
      <c r="G36" s="139">
        <f>G34</f>
        <v>1454.8799999999999</v>
      </c>
      <c r="I36" s="17"/>
      <c r="J36" s="125"/>
      <c r="K36" s="119"/>
    </row>
    <row r="37" spans="1:13" x14ac:dyDescent="0.2">
      <c r="A37" s="54"/>
      <c r="B37" s="10"/>
      <c r="C37" s="10"/>
      <c r="D37" s="11"/>
      <c r="E37" s="12"/>
      <c r="F37" s="10"/>
      <c r="I37" s="13"/>
      <c r="J37" s="125"/>
      <c r="K37" s="119"/>
    </row>
    <row r="38" spans="1:13" x14ac:dyDescent="0.2">
      <c r="A38" s="189" t="s">
        <v>39</v>
      </c>
      <c r="B38" s="189"/>
      <c r="C38" s="189"/>
      <c r="D38" s="189"/>
      <c r="E38" s="189"/>
      <c r="F38" s="189"/>
      <c r="G38" s="189"/>
      <c r="I38" s="13"/>
      <c r="J38" s="125"/>
      <c r="K38" s="119"/>
    </row>
    <row r="39" spans="1:13" ht="24" x14ac:dyDescent="0.2">
      <c r="A39" s="132" t="s">
        <v>22</v>
      </c>
      <c r="B39" s="132" t="s">
        <v>6</v>
      </c>
      <c r="C39" s="132" t="s">
        <v>33</v>
      </c>
      <c r="D39" s="133" t="s">
        <v>8</v>
      </c>
      <c r="E39" s="141" t="s">
        <v>9</v>
      </c>
      <c r="F39" s="142"/>
      <c r="G39" s="134" t="s">
        <v>10</v>
      </c>
      <c r="I39" s="13"/>
      <c r="J39" s="125"/>
      <c r="K39" s="119"/>
    </row>
    <row r="40" spans="1:13" ht="27.75" customHeight="1" x14ac:dyDescent="0.2">
      <c r="A40" s="154" t="s">
        <v>56</v>
      </c>
      <c r="B40" s="153" t="s">
        <v>57</v>
      </c>
      <c r="C40" s="135" t="s">
        <v>43</v>
      </c>
      <c r="D40" s="143">
        <v>1</v>
      </c>
      <c r="E40" s="144">
        <v>9970</v>
      </c>
      <c r="F40" s="145">
        <v>0</v>
      </c>
      <c r="G40" s="128">
        <f>E40*D40*(1-F40)</f>
        <v>9970</v>
      </c>
      <c r="I40" s="13"/>
      <c r="J40" s="125"/>
      <c r="K40" s="119"/>
    </row>
    <row r="41" spans="1:13" ht="30" customHeight="1" x14ac:dyDescent="0.2">
      <c r="A41" s="151" t="s">
        <v>42</v>
      </c>
      <c r="B41" s="150" t="s">
        <v>41</v>
      </c>
      <c r="C41" s="129" t="s">
        <v>40</v>
      </c>
      <c r="D41" s="143">
        <v>1</v>
      </c>
      <c r="E41" s="144">
        <v>15</v>
      </c>
      <c r="F41" s="145">
        <v>0</v>
      </c>
      <c r="G41" s="128">
        <f>E41*D41*(1-F41)</f>
        <v>15</v>
      </c>
      <c r="I41" s="13"/>
      <c r="J41" s="125"/>
      <c r="K41" s="119"/>
    </row>
    <row r="42" spans="1:13" x14ac:dyDescent="0.2">
      <c r="A42" s="151"/>
      <c r="B42" s="150"/>
      <c r="C42" s="129"/>
      <c r="D42" s="143"/>
      <c r="E42" s="144"/>
      <c r="F42" s="145"/>
      <c r="G42" s="128">
        <f>E42*D42*(1-F42)</f>
        <v>0</v>
      </c>
      <c r="I42" s="13"/>
      <c r="J42" s="125"/>
      <c r="K42" s="119"/>
    </row>
    <row r="43" spans="1:13" x14ac:dyDescent="0.2">
      <c r="A43" s="151"/>
      <c r="B43" s="150"/>
      <c r="C43" s="129"/>
      <c r="D43" s="143"/>
      <c r="E43" s="144"/>
      <c r="F43" s="145"/>
      <c r="G43" s="128">
        <f>E43*D43*(1-F43)</f>
        <v>0</v>
      </c>
      <c r="I43" s="13"/>
      <c r="J43" s="125"/>
      <c r="K43" s="119"/>
    </row>
    <row r="44" spans="1:13" ht="13.5" thickBot="1" x14ac:dyDescent="0.25">
      <c r="F44" s="140" t="s">
        <v>34</v>
      </c>
      <c r="G44" s="114">
        <f>SUM(G40:G43)*1.1</f>
        <v>10983.5</v>
      </c>
      <c r="I44" s="13"/>
      <c r="J44" s="126"/>
      <c r="K44" s="127"/>
    </row>
    <row r="45" spans="1:13" x14ac:dyDescent="0.2">
      <c r="A45" s="53" t="s">
        <v>11</v>
      </c>
      <c r="B45" s="71" t="s">
        <v>17</v>
      </c>
      <c r="C45" s="115">
        <f>IF(A40="Listino Prezziario",0%,INTESTAZIONE!C35)</f>
        <v>0.15</v>
      </c>
      <c r="F45" s="140"/>
      <c r="G45" s="114"/>
      <c r="I45" s="13"/>
    </row>
    <row r="46" spans="1:13" x14ac:dyDescent="0.2">
      <c r="A46" s="71"/>
      <c r="B46" s="71" t="s">
        <v>18</v>
      </c>
      <c r="C46" s="115">
        <f>IF(A40="Listino Prezziario",0%,INTESTAZIONE!C36)</f>
        <v>0.1</v>
      </c>
      <c r="I46" s="13"/>
    </row>
    <row r="47" spans="1:13" x14ac:dyDescent="0.2">
      <c r="A47" s="4"/>
      <c r="B47" s="4"/>
      <c r="C47" s="136"/>
      <c r="I47" s="13"/>
    </row>
    <row r="48" spans="1:13"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13894.127500000001</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e">
        <f ca="1">_xlfn.TEXTJOIN("/",TRUE,"€",C40)</f>
        <v>#NAME?</v>
      </c>
    </row>
    <row r="54" spans="1:7" ht="18" customHeight="1" x14ac:dyDescent="0.2">
      <c r="A54" s="112" t="s">
        <v>36</v>
      </c>
      <c r="B54" s="113">
        <f>G25+G36+G50</f>
        <v>16090.499900000001</v>
      </c>
      <c r="C54" s="190" t="s">
        <v>35</v>
      </c>
      <c r="D54" s="190"/>
      <c r="E54" s="190"/>
      <c r="F54" s="191">
        <f>_xlfn.FLOOR.MATH(B54,10)</f>
        <v>16090</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83" orientation="portrait" cellComments="atEn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43">
    <pageSetUpPr fitToPage="1"/>
  </sheetPr>
  <dimension ref="A1:N65"/>
  <sheetViews>
    <sheetView view="pageBreakPreview" topLeftCell="A27"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5.8554687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17</v>
      </c>
      <c r="C7" s="185"/>
      <c r="D7" s="185"/>
      <c r="E7" s="185"/>
      <c r="F7" s="185"/>
      <c r="G7" s="185"/>
      <c r="H7" s="51"/>
      <c r="I7" s="13"/>
    </row>
    <row r="8" spans="1:14" ht="43.5" customHeight="1" x14ac:dyDescent="0.2">
      <c r="A8" s="111" t="s">
        <v>32</v>
      </c>
      <c r="B8" s="184" t="s">
        <v>69</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4.25" customHeight="1" x14ac:dyDescent="0.2">
      <c r="D11" s="4"/>
      <c r="E11" s="4"/>
      <c r="F11" s="4"/>
      <c r="G11" s="155">
        <f>G19/F54</f>
        <v>3.148012889366273E-2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v>0</v>
      </c>
      <c r="E15" s="166">
        <f>INTESTAZIONE!D16</f>
        <v>29.75</v>
      </c>
      <c r="F15" s="161"/>
      <c r="G15" s="162">
        <f>E15*D15</f>
        <v>0</v>
      </c>
      <c r="I15" s="13"/>
      <c r="J15" s="57"/>
      <c r="K15" s="60">
        <v>0.1</v>
      </c>
      <c r="L15" s="70" t="e">
        <f>0.1*(E39+E40+E41)</f>
        <v>#VALUE!</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0.15*(E39+E40+E41)</f>
        <v>#VALUE!</v>
      </c>
      <c r="M16" s="17" t="s">
        <v>23</v>
      </c>
      <c r="N16" s="63"/>
    </row>
    <row r="17" spans="1:14" x14ac:dyDescent="0.2">
      <c r="A17" s="163">
        <v>2002</v>
      </c>
      <c r="B17" s="164" t="s">
        <v>64</v>
      </c>
      <c r="C17" s="164" t="str">
        <f>INTESTAZIONE!C18</f>
        <v>h</v>
      </c>
      <c r="D17" s="165">
        <v>8</v>
      </c>
      <c r="E17" s="166">
        <f>INTESTAZIONE!D18</f>
        <v>26.17</v>
      </c>
      <c r="F17" s="163"/>
      <c r="G17" s="162">
        <f>E17*D17</f>
        <v>209.36</v>
      </c>
      <c r="I17" s="13"/>
      <c r="J17" s="59"/>
      <c r="K17" s="21" t="s">
        <v>24</v>
      </c>
      <c r="L17" s="22">
        <f>G25+G35</f>
        <v>741.49240000000009</v>
      </c>
      <c r="M17" s="13" t="s">
        <v>23</v>
      </c>
      <c r="N17" s="64" t="e">
        <f>IF(L15&lt;L17, IF(L17&lt;L16,"ok","falso"),"falso")</f>
        <v>#VALUE!</v>
      </c>
    </row>
    <row r="18" spans="1:14" x14ac:dyDescent="0.2">
      <c r="A18" s="163">
        <v>2001</v>
      </c>
      <c r="B18" s="164" t="s">
        <v>65</v>
      </c>
      <c r="C18" s="164" t="s">
        <v>21</v>
      </c>
      <c r="D18" s="165">
        <v>16</v>
      </c>
      <c r="E18" s="166">
        <f>INTESTAZIONE!D19</f>
        <v>23.55</v>
      </c>
      <c r="F18" s="163"/>
      <c r="G18" s="162">
        <f>E18*D18</f>
        <v>376.8</v>
      </c>
      <c r="I18" s="15"/>
      <c r="J18" s="59"/>
      <c r="K18" s="13"/>
      <c r="L18" s="13"/>
      <c r="M18" s="13"/>
      <c r="N18" s="64"/>
    </row>
    <row r="19" spans="1:14" x14ac:dyDescent="0.2">
      <c r="F19" s="55" t="s">
        <v>34</v>
      </c>
      <c r="G19" s="72">
        <f>SUM(G15:G18)</f>
        <v>586.16000000000008</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(G25+G35)/G50*100</f>
        <v>4.5139578760925652</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741.49240000000009</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59">
        <v>8</v>
      </c>
      <c r="E30" s="160">
        <f>INTESTAZIONE!D29</f>
        <v>62.48</v>
      </c>
      <c r="F30" s="161"/>
      <c r="G30" s="162">
        <f>E30*D30</f>
        <v>499.84</v>
      </c>
      <c r="I30" s="13"/>
      <c r="J30" s="118"/>
      <c r="K30" s="119"/>
      <c r="L30" s="47"/>
      <c r="M30" s="47"/>
      <c r="N30" s="47"/>
    </row>
    <row r="31" spans="1:14" x14ac:dyDescent="0.2">
      <c r="A31" s="156" t="s">
        <v>74</v>
      </c>
      <c r="B31" s="158" t="s">
        <v>75</v>
      </c>
      <c r="C31" s="158" t="str">
        <f>[1]INTESTAZIONE!C30</f>
        <v>h</v>
      </c>
      <c r="D31" s="159">
        <v>8</v>
      </c>
      <c r="E31" s="160">
        <f>INTESTAZIONE!D30</f>
        <v>119.38</v>
      </c>
      <c r="F31" s="161"/>
      <c r="G31" s="162">
        <f>E31*D31</f>
        <v>955.04</v>
      </c>
      <c r="I31" s="13"/>
      <c r="J31" s="118"/>
      <c r="K31" s="119"/>
      <c r="L31" s="17"/>
      <c r="M31" s="4"/>
    </row>
    <row r="32" spans="1:14" x14ac:dyDescent="0.2">
      <c r="A32" s="156" t="s">
        <v>76</v>
      </c>
      <c r="B32" s="157" t="s">
        <v>77</v>
      </c>
      <c r="C32" s="158" t="str">
        <f>[1]INTESTAZIONE!C31</f>
        <v>h</v>
      </c>
      <c r="D32" s="165">
        <v>0</v>
      </c>
      <c r="E32" s="160">
        <f>INTESTAZIONE!D31</f>
        <v>140.99</v>
      </c>
      <c r="F32" s="161"/>
      <c r="G32" s="162">
        <f>E32*D32</f>
        <v>0</v>
      </c>
      <c r="I32" s="17"/>
      <c r="J32" s="118"/>
      <c r="K32" s="122"/>
      <c r="L32" s="17"/>
      <c r="M32" s="4"/>
    </row>
    <row r="33" spans="1:11" ht="24" x14ac:dyDescent="0.2">
      <c r="A33" s="156" t="s">
        <v>81</v>
      </c>
      <c r="B33" s="157" t="s">
        <v>82</v>
      </c>
      <c r="C33" s="158" t="s">
        <v>21</v>
      </c>
      <c r="D33" s="159">
        <v>0</v>
      </c>
      <c r="E33" s="160">
        <f>INTESTAZIONE!D32</f>
        <v>134.86000000000001</v>
      </c>
      <c r="F33" s="161"/>
      <c r="G33" s="162">
        <f>E33*D33</f>
        <v>0</v>
      </c>
      <c r="I33" s="17"/>
      <c r="J33" s="123"/>
      <c r="K33" s="122"/>
    </row>
    <row r="34" spans="1:11" x14ac:dyDescent="0.2">
      <c r="F34" s="140" t="s">
        <v>34</v>
      </c>
      <c r="G34" s="114">
        <f>SUM(G30:G33)</f>
        <v>1454.8799999999999</v>
      </c>
      <c r="I34" s="17"/>
      <c r="J34" s="124"/>
      <c r="K34" s="119"/>
    </row>
    <row r="35" spans="1:11" x14ac:dyDescent="0.2">
      <c r="G35" s="55"/>
      <c r="I35" s="17"/>
      <c r="J35" s="125"/>
      <c r="K35" s="119"/>
    </row>
    <row r="36" spans="1:11" ht="15.75" x14ac:dyDescent="0.2">
      <c r="B36" s="110"/>
      <c r="C36" s="110"/>
      <c r="D36" s="110"/>
      <c r="E36" s="110"/>
      <c r="F36" s="138" t="s">
        <v>16</v>
      </c>
      <c r="G36" s="139">
        <f>G34</f>
        <v>1454.8799999999999</v>
      </c>
      <c r="I36" s="13"/>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30" customHeight="1" x14ac:dyDescent="0.2">
      <c r="A39" s="132" t="s">
        <v>22</v>
      </c>
      <c r="B39" s="132" t="s">
        <v>6</v>
      </c>
      <c r="C39" s="132" t="s">
        <v>33</v>
      </c>
      <c r="D39" s="133" t="s">
        <v>8</v>
      </c>
      <c r="E39" s="141" t="s">
        <v>9</v>
      </c>
      <c r="F39" s="142"/>
      <c r="G39" s="134" t="s">
        <v>10</v>
      </c>
      <c r="I39" s="13"/>
      <c r="J39" s="125"/>
      <c r="K39" s="119"/>
    </row>
    <row r="40" spans="1:11" ht="13.15" customHeight="1" x14ac:dyDescent="0.2">
      <c r="A40" s="154" t="s">
        <v>56</v>
      </c>
      <c r="B40" s="153" t="s">
        <v>57</v>
      </c>
      <c r="C40" s="135" t="s">
        <v>43</v>
      </c>
      <c r="D40" s="143">
        <v>1</v>
      </c>
      <c r="E40" s="144">
        <v>11790</v>
      </c>
      <c r="F40" s="145">
        <v>0</v>
      </c>
      <c r="G40" s="128">
        <f>E40*D40*(1-F40)</f>
        <v>11790</v>
      </c>
      <c r="I40" s="13"/>
      <c r="J40" s="125"/>
      <c r="K40" s="119"/>
    </row>
    <row r="41" spans="1:11" ht="24" x14ac:dyDescent="0.2">
      <c r="A41" s="151" t="s">
        <v>42</v>
      </c>
      <c r="B41" s="150" t="s">
        <v>41</v>
      </c>
      <c r="C41" s="129" t="s">
        <v>40</v>
      </c>
      <c r="D41" s="143">
        <v>1</v>
      </c>
      <c r="E41" s="144">
        <v>15</v>
      </c>
      <c r="F41" s="145">
        <v>0</v>
      </c>
      <c r="G41" s="128">
        <f>E41*D41*(1-F41)</f>
        <v>15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12985.500000000002</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16426.657500000001</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98</v>
      </c>
    </row>
    <row r="54" spans="1:7" ht="18" customHeight="1" x14ac:dyDescent="0.2">
      <c r="A54" s="112" t="s">
        <v>36</v>
      </c>
      <c r="B54" s="113">
        <f>G25+G36+G50</f>
        <v>18623.029900000001</v>
      </c>
      <c r="C54" s="190" t="s">
        <v>35</v>
      </c>
      <c r="D54" s="190"/>
      <c r="E54" s="190"/>
      <c r="F54" s="191">
        <f>_xlfn.FLOOR.MATH(B54,10)</f>
        <v>18620</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52:G52"/>
    <mergeCell ref="C54:E55"/>
    <mergeCell ref="F54:G55"/>
    <mergeCell ref="A38:G38"/>
    <mergeCell ref="B8:G8"/>
    <mergeCell ref="A2:G2"/>
    <mergeCell ref="A3:G3"/>
    <mergeCell ref="A4:G4"/>
    <mergeCell ref="A5:G5"/>
    <mergeCell ref="B7:G7"/>
  </mergeCells>
  <pageMargins left="0.7" right="0.7" top="0.75" bottom="0.75" header="0.3" footer="0.3"/>
  <pageSetup paperSize="9" scale="86" orientation="portrait" cellComments="atEn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61">
    <pageSetUpPr fitToPage="1"/>
  </sheetPr>
  <dimension ref="A1:N65"/>
  <sheetViews>
    <sheetView view="pageBreakPreview" topLeftCell="A33"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5.8554687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18</v>
      </c>
      <c r="C7" s="185"/>
      <c r="D7" s="185"/>
      <c r="E7" s="185"/>
      <c r="F7" s="185"/>
      <c r="G7" s="185"/>
      <c r="H7" s="51"/>
      <c r="I7" s="13"/>
    </row>
    <row r="8" spans="1:14" ht="63.2" customHeight="1" x14ac:dyDescent="0.2">
      <c r="A8" s="111" t="s">
        <v>32</v>
      </c>
      <c r="B8" s="184" t="s">
        <v>70</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1.25" customHeight="1" x14ac:dyDescent="0.2">
      <c r="D11" s="4"/>
      <c r="E11" s="4"/>
      <c r="F11" s="4"/>
      <c r="G11" s="155">
        <f>G19/F54</f>
        <v>1.8920110192837469E-2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v>8</v>
      </c>
      <c r="E15" s="166">
        <f>INTESTAZIONE!D16</f>
        <v>29.75</v>
      </c>
      <c r="F15" s="161"/>
      <c r="G15" s="162">
        <f>E15*D15</f>
        <v>238</v>
      </c>
      <c r="I15" s="13"/>
      <c r="J15" s="57"/>
      <c r="K15" s="60">
        <v>0.1</v>
      </c>
      <c r="L15" s="70" t="e">
        <f>0.1*(E39+E40+E41)</f>
        <v>#VALUE!</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0.15*(E39+E40+E41)</f>
        <v>#VALUE!</v>
      </c>
      <c r="M16" s="17" t="s">
        <v>23</v>
      </c>
      <c r="N16" s="63"/>
    </row>
    <row r="17" spans="1:14" x14ac:dyDescent="0.2">
      <c r="A17" s="163">
        <v>2002</v>
      </c>
      <c r="B17" s="164" t="s">
        <v>64</v>
      </c>
      <c r="C17" s="164" t="str">
        <f>INTESTAZIONE!C18</f>
        <v>h</v>
      </c>
      <c r="D17" s="165">
        <v>8</v>
      </c>
      <c r="E17" s="166">
        <f>INTESTAZIONE!D18</f>
        <v>26.17</v>
      </c>
      <c r="F17" s="163"/>
      <c r="G17" s="162">
        <f>E17*D17</f>
        <v>209.36</v>
      </c>
      <c r="I17" s="13"/>
      <c r="J17" s="59"/>
      <c r="K17" s="21" t="s">
        <v>24</v>
      </c>
      <c r="L17" s="22">
        <f>G25+G35</f>
        <v>1042.5624</v>
      </c>
      <c r="M17" s="13" t="s">
        <v>23</v>
      </c>
      <c r="N17" s="64" t="e">
        <f>IF(L15&lt;L17, IF(L17&lt;L16,"ok","falso"),"falso")</f>
        <v>#VALUE!</v>
      </c>
    </row>
    <row r="18" spans="1:14" x14ac:dyDescent="0.2">
      <c r="A18" s="163">
        <v>2001</v>
      </c>
      <c r="B18" s="164" t="s">
        <v>65</v>
      </c>
      <c r="C18" s="164" t="s">
        <v>21</v>
      </c>
      <c r="D18" s="165">
        <v>16</v>
      </c>
      <c r="E18" s="166">
        <f>INTESTAZIONE!D19</f>
        <v>23.55</v>
      </c>
      <c r="F18" s="163"/>
      <c r="G18" s="162">
        <f>E18*D18</f>
        <v>376.8</v>
      </c>
      <c r="I18" s="15"/>
      <c r="J18" s="59"/>
      <c r="K18" s="13"/>
      <c r="L18" s="13"/>
      <c r="M18" s="13"/>
      <c r="N18" s="64"/>
    </row>
    <row r="19" spans="1:14" x14ac:dyDescent="0.2">
      <c r="F19" s="55" t="s">
        <v>34</v>
      </c>
      <c r="G19" s="72">
        <f>SUM(G15:G18)</f>
        <v>824.16000000000008</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(G25+G35)/G50*100</f>
        <v>2.5389236314346442</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1042.5624</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59">
        <v>8</v>
      </c>
      <c r="E30" s="160">
        <f>INTESTAZIONE!D29</f>
        <v>62.48</v>
      </c>
      <c r="F30" s="161"/>
      <c r="G30" s="162">
        <f>E30*D30</f>
        <v>499.84</v>
      </c>
      <c r="I30" s="13"/>
      <c r="J30" s="118"/>
      <c r="K30" s="119"/>
      <c r="L30" s="47"/>
      <c r="M30" s="47"/>
      <c r="N30" s="47"/>
    </row>
    <row r="31" spans="1:14" x14ac:dyDescent="0.2">
      <c r="A31" s="156" t="s">
        <v>74</v>
      </c>
      <c r="B31" s="158" t="s">
        <v>75</v>
      </c>
      <c r="C31" s="158" t="str">
        <f>[1]INTESTAZIONE!C30</f>
        <v>h</v>
      </c>
      <c r="D31" s="159">
        <v>8</v>
      </c>
      <c r="E31" s="160">
        <f>INTESTAZIONE!D30</f>
        <v>119.38</v>
      </c>
      <c r="F31" s="161"/>
      <c r="G31" s="162">
        <f>E31*D31</f>
        <v>955.04</v>
      </c>
      <c r="I31" s="13"/>
      <c r="J31" s="118"/>
      <c r="K31" s="119"/>
      <c r="L31" s="17"/>
      <c r="M31" s="4"/>
    </row>
    <row r="32" spans="1:14" x14ac:dyDescent="0.2">
      <c r="A32" s="156" t="s">
        <v>76</v>
      </c>
      <c r="B32" s="157" t="s">
        <v>77</v>
      </c>
      <c r="C32" s="158" t="str">
        <f>[1]INTESTAZIONE!C31</f>
        <v>h</v>
      </c>
      <c r="D32" s="165">
        <v>0</v>
      </c>
      <c r="E32" s="160">
        <f>INTESTAZIONE!D31</f>
        <v>140.99</v>
      </c>
      <c r="F32" s="161"/>
      <c r="G32" s="162">
        <f>E32*D32</f>
        <v>0</v>
      </c>
      <c r="I32" s="17"/>
      <c r="J32" s="118"/>
      <c r="K32" s="122"/>
      <c r="L32" s="17"/>
      <c r="M32" s="4"/>
    </row>
    <row r="33" spans="1:11" ht="24" x14ac:dyDescent="0.2">
      <c r="A33" s="156" t="s">
        <v>81</v>
      </c>
      <c r="B33" s="157" t="s">
        <v>82</v>
      </c>
      <c r="C33" s="158" t="s">
        <v>21</v>
      </c>
      <c r="D33" s="159">
        <v>0</v>
      </c>
      <c r="E33" s="160">
        <f>INTESTAZIONE!D32</f>
        <v>134.86000000000001</v>
      </c>
      <c r="F33" s="161"/>
      <c r="G33" s="162">
        <f>E33*D33</f>
        <v>0</v>
      </c>
      <c r="I33" s="17"/>
      <c r="J33" s="123"/>
      <c r="K33" s="122"/>
    </row>
    <row r="34" spans="1:11" x14ac:dyDescent="0.2">
      <c r="F34" s="140" t="s">
        <v>34</v>
      </c>
      <c r="G34" s="114">
        <f>SUM(G30:G33)</f>
        <v>1454.8799999999999</v>
      </c>
      <c r="I34" s="17"/>
      <c r="J34" s="124"/>
      <c r="K34" s="119"/>
    </row>
    <row r="35" spans="1:11" x14ac:dyDescent="0.2">
      <c r="G35" s="55"/>
      <c r="I35" s="17"/>
      <c r="J35" s="125"/>
      <c r="K35" s="119"/>
    </row>
    <row r="36" spans="1:11" ht="15.75" x14ac:dyDescent="0.2">
      <c r="B36" s="110"/>
      <c r="C36" s="110"/>
      <c r="D36" s="110"/>
      <c r="E36" s="110"/>
      <c r="F36" s="138" t="s">
        <v>16</v>
      </c>
      <c r="G36" s="139">
        <f>G34</f>
        <v>1454.8799999999999</v>
      </c>
      <c r="I36" s="13"/>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50.25" customHeight="1" x14ac:dyDescent="0.2">
      <c r="A39" s="132" t="s">
        <v>22</v>
      </c>
      <c r="B39" s="132" t="s">
        <v>6</v>
      </c>
      <c r="C39" s="132" t="s">
        <v>33</v>
      </c>
      <c r="D39" s="133" t="s">
        <v>8</v>
      </c>
      <c r="E39" s="141" t="s">
        <v>9</v>
      </c>
      <c r="F39" s="142"/>
      <c r="G39" s="134" t="s">
        <v>10</v>
      </c>
      <c r="I39" s="13"/>
      <c r="J39" s="125"/>
      <c r="K39" s="119"/>
    </row>
    <row r="40" spans="1:11" ht="23.45" customHeight="1" x14ac:dyDescent="0.2">
      <c r="A40" s="154" t="s">
        <v>56</v>
      </c>
      <c r="B40" s="153" t="s">
        <v>57</v>
      </c>
      <c r="C40" s="135" t="s">
        <v>43</v>
      </c>
      <c r="D40" s="143">
        <v>1</v>
      </c>
      <c r="E40" s="144">
        <v>29450</v>
      </c>
      <c r="F40" s="145">
        <v>0</v>
      </c>
      <c r="G40" s="128">
        <f>E40*D40*(1-F40)</f>
        <v>29450</v>
      </c>
      <c r="I40" s="13"/>
      <c r="J40" s="125"/>
      <c r="K40" s="119"/>
    </row>
    <row r="41" spans="1:11" ht="24" x14ac:dyDescent="0.2">
      <c r="A41" s="151" t="s">
        <v>42</v>
      </c>
      <c r="B41" s="150" t="s">
        <v>41</v>
      </c>
      <c r="C41" s="129" t="s">
        <v>40</v>
      </c>
      <c r="D41" s="143">
        <v>1</v>
      </c>
      <c r="E41" s="144">
        <v>60</v>
      </c>
      <c r="F41" s="145">
        <v>0</v>
      </c>
      <c r="G41" s="128">
        <f>E41*D41*(1-F41)</f>
        <v>60</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32461.000000000004</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41063.165000000008</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98</v>
      </c>
    </row>
    <row r="54" spans="1:7" ht="18" customHeight="1" x14ac:dyDescent="0.2">
      <c r="A54" s="112" t="s">
        <v>36</v>
      </c>
      <c r="B54" s="113">
        <f>G25+G36+G50</f>
        <v>43560.607400000008</v>
      </c>
      <c r="C54" s="190" t="s">
        <v>35</v>
      </c>
      <c r="D54" s="190"/>
      <c r="E54" s="190"/>
      <c r="F54" s="191">
        <f>_xlfn.FLOOR.MATH(B54,10)</f>
        <v>43560</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52:G52"/>
    <mergeCell ref="C54:E55"/>
    <mergeCell ref="F54:G55"/>
    <mergeCell ref="A38:G38"/>
    <mergeCell ref="B8:G8"/>
    <mergeCell ref="A2:G2"/>
    <mergeCell ref="A3:G3"/>
    <mergeCell ref="A4:G4"/>
    <mergeCell ref="A5:G5"/>
    <mergeCell ref="B7:G7"/>
  </mergeCells>
  <pageMargins left="0.7" right="0.7" top="0.75" bottom="0.75" header="0.3" footer="0.3"/>
  <pageSetup paperSize="9" scale="82"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58">
    <pageSetUpPr fitToPage="1"/>
  </sheetPr>
  <dimension ref="A1:N65"/>
  <sheetViews>
    <sheetView tabSelected="1" view="pageBreakPreview" topLeftCell="A23" zoomScale="85" zoomScaleNormal="85" zoomScaleSheetLayoutView="85" workbookViewId="0">
      <selection activeCell="F57" sqref="F57"/>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8.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01</v>
      </c>
      <c r="C7" s="185"/>
      <c r="D7" s="185"/>
      <c r="E7" s="185"/>
      <c r="F7" s="185"/>
      <c r="G7" s="185"/>
      <c r="H7" s="51"/>
      <c r="I7" s="13"/>
    </row>
    <row r="8" spans="1:14" ht="37.700000000000003" customHeight="1" x14ac:dyDescent="0.2">
      <c r="A8" s="111" t="s">
        <v>32</v>
      </c>
      <c r="B8" s="184" t="s">
        <v>66</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4.25" customHeight="1" x14ac:dyDescent="0.2">
      <c r="D11" s="4"/>
      <c r="E11" s="4"/>
      <c r="F11" s="4"/>
      <c r="G11" s="155">
        <f>G19/F54</f>
        <v>0.14968055555555557</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f>0.1*(E39+E40+E41)</f>
        <v>0.26799999999999996</v>
      </c>
      <c r="M15" s="61" t="s">
        <v>23</v>
      </c>
      <c r="N15" s="62"/>
    </row>
    <row r="16" spans="1:14" x14ac:dyDescent="0.2">
      <c r="A16" s="163">
        <v>2003</v>
      </c>
      <c r="B16" s="164" t="s">
        <v>63</v>
      </c>
      <c r="C16" s="164" t="str">
        <f>INTESTAZIONE!C17</f>
        <v>h</v>
      </c>
      <c r="D16" s="165">
        <v>1.4999999999999999E-2</v>
      </c>
      <c r="E16" s="166">
        <f>INTESTAZIONE!D17</f>
        <v>28.23</v>
      </c>
      <c r="F16" s="163"/>
      <c r="G16" s="162">
        <f>E16*D16</f>
        <v>0.42344999999999999</v>
      </c>
      <c r="I16" s="13"/>
      <c r="J16" s="58"/>
      <c r="K16" s="19">
        <v>0.15</v>
      </c>
      <c r="L16" s="20">
        <f>0.15*(E39+E40+E41)</f>
        <v>0.40199999999999997</v>
      </c>
      <c r="M16" s="17" t="s">
        <v>23</v>
      </c>
      <c r="N16" s="63"/>
    </row>
    <row r="17" spans="1:14" x14ac:dyDescent="0.2">
      <c r="A17" s="163">
        <v>2002</v>
      </c>
      <c r="B17" s="164" t="s">
        <v>64</v>
      </c>
      <c r="C17" s="164" t="str">
        <f>INTESTAZIONE!C18</f>
        <v>h</v>
      </c>
      <c r="D17" s="165">
        <v>2.5000000000000001E-2</v>
      </c>
      <c r="E17" s="166">
        <f>INTESTAZIONE!D18</f>
        <v>26.17</v>
      </c>
      <c r="F17" s="163"/>
      <c r="G17" s="162">
        <f>E17*D17</f>
        <v>0.65425000000000011</v>
      </c>
      <c r="I17" s="13"/>
      <c r="J17" s="59"/>
      <c r="K17" s="21" t="s">
        <v>24</v>
      </c>
      <c r="L17" s="22">
        <f>G25+G35</f>
        <v>3.4781405000000003</v>
      </c>
      <c r="M17" s="13" t="s">
        <v>23</v>
      </c>
      <c r="N17" s="64" t="str">
        <f>IF(L15&lt;L17, IF(L17&lt;L16,"ok","falso"),"falso")</f>
        <v>falso</v>
      </c>
    </row>
    <row r="18" spans="1:14" x14ac:dyDescent="0.2">
      <c r="A18" s="163">
        <v>2001</v>
      </c>
      <c r="B18" s="164" t="s">
        <v>65</v>
      </c>
      <c r="C18" s="164" t="str">
        <f>INTESTAZIONE!C19</f>
        <v>-</v>
      </c>
      <c r="D18" s="165">
        <v>0</v>
      </c>
      <c r="E18" s="166">
        <f>INTESTAZIONE!D19</f>
        <v>23.55</v>
      </c>
      <c r="F18" s="163"/>
      <c r="G18" s="162">
        <f>E18*D18</f>
        <v>0</v>
      </c>
      <c r="I18" s="15"/>
      <c r="J18" s="59"/>
      <c r="K18" s="13"/>
      <c r="L18" s="13"/>
      <c r="M18" s="13"/>
      <c r="N18" s="64"/>
    </row>
    <row r="19" spans="1:14" x14ac:dyDescent="0.2">
      <c r="F19" s="55" t="s">
        <v>34</v>
      </c>
      <c r="G19" s="72">
        <f>SUM(G15:G18)</f>
        <v>1.0777000000000001</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(G25+G35)/G50*100</f>
        <v>93.267238189219199</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1.3632905000000002</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8.5" customHeight="1" x14ac:dyDescent="0.2">
      <c r="A30" s="156" t="str">
        <f>[1]INTESTAZIONE!A29</f>
        <v>A.01.047.03</v>
      </c>
      <c r="B30" s="157" t="s">
        <v>58</v>
      </c>
      <c r="C30" s="158" t="str">
        <f>[1]INTESTAZIONE!C29</f>
        <v>h</v>
      </c>
      <c r="D30" s="159">
        <v>0</v>
      </c>
      <c r="E30" s="160">
        <f>INTESTAZIONE!D29</f>
        <v>62.48</v>
      </c>
      <c r="F30" s="161"/>
      <c r="G30" s="162">
        <f>E30*D30</f>
        <v>0</v>
      </c>
      <c r="I30" s="13"/>
      <c r="J30" s="118"/>
      <c r="K30" s="119"/>
      <c r="L30" s="47"/>
      <c r="M30" s="47"/>
      <c r="N30" s="47"/>
    </row>
    <row r="31" spans="1:14" x14ac:dyDescent="0.2">
      <c r="A31" s="156" t="s">
        <v>74</v>
      </c>
      <c r="B31" s="158" t="s">
        <v>75</v>
      </c>
      <c r="C31" s="158" t="str">
        <f>[1]INTESTAZIONE!C30</f>
        <v>h</v>
      </c>
      <c r="D31" s="159">
        <v>0</v>
      </c>
      <c r="E31" s="160">
        <f>INTESTAZIONE!D30</f>
        <v>119.38</v>
      </c>
      <c r="F31" s="161"/>
      <c r="G31" s="162">
        <f>E31*D31</f>
        <v>0</v>
      </c>
      <c r="I31" s="13"/>
      <c r="J31" s="118"/>
      <c r="K31" s="119"/>
      <c r="L31" s="17"/>
      <c r="M31" s="4"/>
    </row>
    <row r="32" spans="1:14" x14ac:dyDescent="0.2">
      <c r="A32" s="156" t="s">
        <v>76</v>
      </c>
      <c r="B32" s="157" t="s">
        <v>77</v>
      </c>
      <c r="C32" s="158" t="str">
        <f>[1]INTESTAZIONE!C31</f>
        <v>h</v>
      </c>
      <c r="D32" s="165">
        <v>1.4999999999999999E-2</v>
      </c>
      <c r="E32" s="160">
        <f>INTESTAZIONE!D31</f>
        <v>140.99</v>
      </c>
      <c r="F32" s="161"/>
      <c r="G32" s="162">
        <f>E32*D32</f>
        <v>2.1148500000000001</v>
      </c>
      <c r="I32" s="17"/>
      <c r="J32" s="118"/>
      <c r="K32" s="122"/>
      <c r="L32" s="17"/>
      <c r="M32" s="4"/>
    </row>
    <row r="33" spans="1:13" ht="24" x14ac:dyDescent="0.2">
      <c r="A33" s="156" t="s">
        <v>81</v>
      </c>
      <c r="B33" s="157" t="s">
        <v>82</v>
      </c>
      <c r="C33" s="158" t="s">
        <v>21</v>
      </c>
      <c r="D33" s="159">
        <v>0</v>
      </c>
      <c r="E33" s="160">
        <f>INTESTAZIONE!D32</f>
        <v>134.86000000000001</v>
      </c>
      <c r="F33" s="161"/>
      <c r="G33" s="162">
        <f>E33*D33</f>
        <v>0</v>
      </c>
      <c r="I33" s="17"/>
      <c r="J33" s="118"/>
      <c r="K33" s="122"/>
      <c r="L33" s="17"/>
      <c r="M33" s="4"/>
    </row>
    <row r="34" spans="1:13" x14ac:dyDescent="0.2">
      <c r="F34" s="140" t="s">
        <v>34</v>
      </c>
      <c r="G34" s="114">
        <f>SUM(G30:G33)</f>
        <v>2.1148500000000001</v>
      </c>
      <c r="I34" s="17"/>
      <c r="J34" s="123"/>
      <c r="K34" s="122"/>
    </row>
    <row r="35" spans="1:13" ht="15.75" x14ac:dyDescent="0.2">
      <c r="B35" s="110"/>
      <c r="C35" s="110"/>
      <c r="D35" s="110"/>
      <c r="E35" s="110"/>
      <c r="F35" s="138" t="s">
        <v>16</v>
      </c>
      <c r="G35" s="139">
        <f>G34</f>
        <v>2.1148500000000001</v>
      </c>
      <c r="I35" s="17"/>
      <c r="J35" s="125"/>
      <c r="K35" s="119"/>
    </row>
    <row r="36" spans="1:13" x14ac:dyDescent="0.2">
      <c r="A36" s="54"/>
      <c r="B36" s="10"/>
      <c r="C36" s="10"/>
      <c r="D36" s="11"/>
      <c r="E36" s="12"/>
      <c r="F36" s="10"/>
      <c r="I36" s="13"/>
      <c r="J36" s="125"/>
      <c r="K36" s="119"/>
    </row>
    <row r="37" spans="1:13" x14ac:dyDescent="0.2">
      <c r="A37" s="189" t="s">
        <v>39</v>
      </c>
      <c r="B37" s="189"/>
      <c r="C37" s="189"/>
      <c r="D37" s="189"/>
      <c r="E37" s="189"/>
      <c r="F37" s="189"/>
      <c r="G37" s="189"/>
      <c r="I37" s="13"/>
      <c r="J37" s="125"/>
      <c r="K37" s="119"/>
    </row>
    <row r="38" spans="1:13" ht="24" x14ac:dyDescent="0.2">
      <c r="A38" s="132" t="s">
        <v>22</v>
      </c>
      <c r="B38" s="132" t="s">
        <v>6</v>
      </c>
      <c r="C38" s="132" t="s">
        <v>33</v>
      </c>
      <c r="D38" s="133" t="s">
        <v>8</v>
      </c>
      <c r="E38" s="141" t="s">
        <v>9</v>
      </c>
      <c r="F38" s="142"/>
      <c r="G38" s="134" t="s">
        <v>10</v>
      </c>
      <c r="I38" s="13"/>
      <c r="J38" s="125"/>
      <c r="K38" s="119"/>
    </row>
    <row r="39" spans="1:13" ht="13.9" customHeight="1" x14ac:dyDescent="0.2">
      <c r="A39" s="167"/>
      <c r="B39" s="168" t="s">
        <v>78</v>
      </c>
      <c r="C39" s="163" t="s">
        <v>79</v>
      </c>
      <c r="D39" s="169">
        <v>1</v>
      </c>
      <c r="E39" s="170">
        <v>2.67</v>
      </c>
      <c r="F39" s="171">
        <v>0</v>
      </c>
      <c r="G39" s="172">
        <f>E39*D39*(1-F39)</f>
        <v>2.67</v>
      </c>
      <c r="I39" s="13"/>
      <c r="J39" s="125"/>
      <c r="K39" s="119"/>
    </row>
    <row r="40" spans="1:13" ht="30" customHeight="1" x14ac:dyDescent="0.2">
      <c r="A40" s="167" t="s">
        <v>42</v>
      </c>
      <c r="B40" s="173" t="s">
        <v>41</v>
      </c>
      <c r="C40" s="174" t="s">
        <v>40</v>
      </c>
      <c r="D40" s="169">
        <v>1</v>
      </c>
      <c r="E40" s="165">
        <v>0.01</v>
      </c>
      <c r="F40" s="171">
        <v>0</v>
      </c>
      <c r="G40" s="175">
        <f>E40*D40*(1-F40)</f>
        <v>0.01</v>
      </c>
      <c r="I40" s="13"/>
      <c r="J40" s="125"/>
      <c r="K40" s="119"/>
    </row>
    <row r="41" spans="1:13" x14ac:dyDescent="0.2">
      <c r="A41" s="167"/>
      <c r="B41" s="173"/>
      <c r="C41" s="174"/>
      <c r="D41" s="169"/>
      <c r="E41" s="170"/>
      <c r="F41" s="171"/>
      <c r="G41" s="172">
        <f>E41*D41*(1-F41)</f>
        <v>0</v>
      </c>
      <c r="I41" s="13"/>
      <c r="J41" s="125"/>
      <c r="K41" s="119"/>
    </row>
    <row r="42" spans="1:13" x14ac:dyDescent="0.2">
      <c r="A42" s="167"/>
      <c r="B42" s="173"/>
      <c r="C42" s="174"/>
      <c r="D42" s="169"/>
      <c r="E42" s="170"/>
      <c r="F42" s="171"/>
      <c r="G42" s="172">
        <f>E42*D42*(1-F42)</f>
        <v>0</v>
      </c>
      <c r="I42" s="13"/>
      <c r="J42" s="125"/>
      <c r="K42" s="119"/>
    </row>
    <row r="43" spans="1:13" x14ac:dyDescent="0.2">
      <c r="A43" s="167"/>
      <c r="B43" s="173"/>
      <c r="C43" s="174"/>
      <c r="D43" s="169"/>
      <c r="E43" s="170"/>
      <c r="F43" s="171"/>
      <c r="G43" s="172">
        <f>E43*D43*(1-F43)</f>
        <v>0</v>
      </c>
      <c r="I43" s="13"/>
      <c r="J43" s="125"/>
      <c r="K43" s="119"/>
    </row>
    <row r="44" spans="1:13" ht="13.5" thickBot="1" x14ac:dyDescent="0.25">
      <c r="F44" s="140" t="s">
        <v>34</v>
      </c>
      <c r="G44" s="114">
        <f>SUM(G39:G43)*1.1</f>
        <v>2.948</v>
      </c>
      <c r="I44" s="13"/>
      <c r="J44" s="126"/>
      <c r="K44" s="127"/>
    </row>
    <row r="45" spans="1:13" x14ac:dyDescent="0.2">
      <c r="A45" s="53" t="s">
        <v>11</v>
      </c>
      <c r="B45" s="71" t="s">
        <v>17</v>
      </c>
      <c r="C45" s="115">
        <f>IF(A39="Listino Prezziario",0%,INTESTAZIONE!C35)</f>
        <v>0.15</v>
      </c>
      <c r="F45" s="140"/>
      <c r="G45" s="114"/>
      <c r="I45" s="13"/>
    </row>
    <row r="46" spans="1:13" x14ac:dyDescent="0.2">
      <c r="A46" s="71"/>
      <c r="B46" s="71" t="s">
        <v>18</v>
      </c>
      <c r="C46" s="115">
        <f>IF(A39="Listino Prezziario",0%,INTESTAZIONE!C36)</f>
        <v>0.1</v>
      </c>
      <c r="I46" s="13"/>
    </row>
    <row r="47" spans="1:13" x14ac:dyDescent="0.2">
      <c r="A47" s="4"/>
      <c r="B47" s="4"/>
      <c r="C47" s="136"/>
      <c r="I47" s="13"/>
    </row>
    <row r="48" spans="1:13"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3.7292199999999998</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80</v>
      </c>
    </row>
    <row r="54" spans="1:7" ht="18" customHeight="1" x14ac:dyDescent="0.2">
      <c r="A54" s="112" t="s">
        <v>36</v>
      </c>
      <c r="B54" s="113">
        <f>G25+G35+G50</f>
        <v>7.2073605000000001</v>
      </c>
      <c r="C54" s="190" t="s">
        <v>35</v>
      </c>
      <c r="D54" s="190"/>
      <c r="E54" s="190"/>
      <c r="F54" s="191">
        <f>_xlfn.FLOOR.MATH(B54,0.2)</f>
        <v>7.2</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7:G37"/>
    <mergeCell ref="A52:G52"/>
    <mergeCell ref="C54:E55"/>
    <mergeCell ref="F54:G55"/>
    <mergeCell ref="B8:G8"/>
    <mergeCell ref="A2:G2"/>
    <mergeCell ref="A3:G3"/>
    <mergeCell ref="A4:G4"/>
    <mergeCell ref="A5:G5"/>
    <mergeCell ref="B7:G7"/>
  </mergeCells>
  <pageMargins left="0.7" right="0.7" top="0.75" bottom="0.75" header="0.3" footer="0.3"/>
  <pageSetup paperSize="9" scale="84" orientation="portrait" cellComments="atEn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62">
    <pageSetUpPr fitToPage="1"/>
  </sheetPr>
  <dimension ref="A1:N65"/>
  <sheetViews>
    <sheetView view="pageBreakPreview" topLeftCell="A29"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5.8554687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19</v>
      </c>
      <c r="C7" s="185"/>
      <c r="D7" s="185"/>
      <c r="E7" s="185"/>
      <c r="F7" s="185"/>
      <c r="G7" s="185"/>
      <c r="H7" s="51"/>
      <c r="I7" s="13"/>
    </row>
    <row r="8" spans="1:14" ht="137.25" customHeight="1" x14ac:dyDescent="0.2">
      <c r="A8" s="111" t="s">
        <v>32</v>
      </c>
      <c r="B8" s="184" t="s">
        <v>71</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6.5" customHeight="1" x14ac:dyDescent="0.2">
      <c r="D11" s="4"/>
      <c r="E11" s="4"/>
      <c r="F11" s="4"/>
      <c r="G11" s="155">
        <f>G19/F54</f>
        <v>2.1417879417879419E-2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v>8</v>
      </c>
      <c r="E15" s="166">
        <f>INTESTAZIONE!D16</f>
        <v>29.75</v>
      </c>
      <c r="F15" s="161"/>
      <c r="G15" s="162">
        <f>E15*D15</f>
        <v>238</v>
      </c>
      <c r="I15" s="13"/>
      <c r="J15" s="57"/>
      <c r="K15" s="60">
        <v>0.1</v>
      </c>
      <c r="L15" s="70" t="e">
        <f>0.1*(E39+E40+E41)</f>
        <v>#VALUE!</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0.15*(E39+E40+E41)</f>
        <v>#VALUE!</v>
      </c>
      <c r="M16" s="17" t="s">
        <v>23</v>
      </c>
      <c r="N16" s="63"/>
    </row>
    <row r="17" spans="1:14" x14ac:dyDescent="0.2">
      <c r="A17" s="163">
        <v>2002</v>
      </c>
      <c r="B17" s="164" t="s">
        <v>64</v>
      </c>
      <c r="C17" s="164" t="str">
        <f>INTESTAZIONE!C18</f>
        <v>h</v>
      </c>
      <c r="D17" s="165">
        <v>8</v>
      </c>
      <c r="E17" s="166">
        <f>INTESTAZIONE!D18</f>
        <v>26.17</v>
      </c>
      <c r="F17" s="163"/>
      <c r="G17" s="162">
        <f>E17*D17</f>
        <v>209.36</v>
      </c>
      <c r="I17" s="13"/>
      <c r="J17" s="59"/>
      <c r="K17" s="21" t="s">
        <v>24</v>
      </c>
      <c r="L17" s="22">
        <f>G25+G35</f>
        <v>1042.5624</v>
      </c>
      <c r="M17" s="13" t="s">
        <v>23</v>
      </c>
      <c r="N17" s="64" t="e">
        <f>IF(L15&lt;L17, IF(L17&lt;L16,"ok","falso"),"falso")</f>
        <v>#VALUE!</v>
      </c>
    </row>
    <row r="18" spans="1:14" x14ac:dyDescent="0.2">
      <c r="A18" s="163">
        <v>2001</v>
      </c>
      <c r="B18" s="164" t="s">
        <v>65</v>
      </c>
      <c r="C18" s="164" t="s">
        <v>21</v>
      </c>
      <c r="D18" s="165">
        <v>16</v>
      </c>
      <c r="E18" s="166">
        <f>INTESTAZIONE!D19</f>
        <v>23.55</v>
      </c>
      <c r="F18" s="163"/>
      <c r="G18" s="162">
        <f>E18*D18</f>
        <v>376.8</v>
      </c>
      <c r="I18" s="15"/>
      <c r="J18" s="59"/>
      <c r="K18" s="13"/>
      <c r="L18" s="13"/>
      <c r="M18" s="13"/>
      <c r="N18" s="64"/>
    </row>
    <row r="19" spans="1:14" x14ac:dyDescent="0.2">
      <c r="F19" s="55" t="s">
        <v>34</v>
      </c>
      <c r="G19" s="72">
        <f>SUM(G15:G18)</f>
        <v>824.16000000000008</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(G25+G35)/G50*100</f>
        <v>2.9073976082125084</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1042.5624</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59">
        <v>8</v>
      </c>
      <c r="E30" s="160">
        <f>INTESTAZIONE!D29</f>
        <v>62.48</v>
      </c>
      <c r="F30" s="161"/>
      <c r="G30" s="162">
        <f>E30*D30</f>
        <v>499.84</v>
      </c>
      <c r="I30" s="13"/>
      <c r="J30" s="118"/>
      <c r="K30" s="119"/>
      <c r="L30" s="47"/>
      <c r="M30" s="47"/>
      <c r="N30" s="47"/>
    </row>
    <row r="31" spans="1:14" x14ac:dyDescent="0.2">
      <c r="A31" s="156" t="s">
        <v>74</v>
      </c>
      <c r="B31" s="158" t="s">
        <v>75</v>
      </c>
      <c r="C31" s="158" t="str">
        <f>[1]INTESTAZIONE!C30</f>
        <v>h</v>
      </c>
      <c r="D31" s="159">
        <v>0</v>
      </c>
      <c r="E31" s="160">
        <f>INTESTAZIONE!D30</f>
        <v>119.38</v>
      </c>
      <c r="F31" s="161"/>
      <c r="G31" s="162">
        <f>E31*D31</f>
        <v>0</v>
      </c>
      <c r="I31" s="13"/>
      <c r="J31" s="118"/>
      <c r="K31" s="119"/>
      <c r="L31" s="17"/>
      <c r="M31" s="4"/>
    </row>
    <row r="32" spans="1:14" x14ac:dyDescent="0.2">
      <c r="A32" s="156" t="s">
        <v>76</v>
      </c>
      <c r="B32" s="157" t="s">
        <v>77</v>
      </c>
      <c r="C32" s="158" t="str">
        <f>[1]INTESTAZIONE!C31</f>
        <v>h</v>
      </c>
      <c r="D32" s="165">
        <v>0</v>
      </c>
      <c r="E32" s="160">
        <f>INTESTAZIONE!D31</f>
        <v>140.99</v>
      </c>
      <c r="F32" s="161"/>
      <c r="G32" s="162">
        <f>E32*D32</f>
        <v>0</v>
      </c>
      <c r="I32" s="17"/>
      <c r="J32" s="118"/>
      <c r="K32" s="122"/>
      <c r="L32" s="17"/>
      <c r="M32" s="4"/>
    </row>
    <row r="33" spans="1:11" ht="24" x14ac:dyDescent="0.2">
      <c r="A33" s="156" t="s">
        <v>81</v>
      </c>
      <c r="B33" s="157" t="s">
        <v>82</v>
      </c>
      <c r="C33" s="158" t="s">
        <v>21</v>
      </c>
      <c r="D33" s="159">
        <v>8</v>
      </c>
      <c r="E33" s="160">
        <f>INTESTAZIONE!D32</f>
        <v>134.86000000000001</v>
      </c>
      <c r="F33" s="161"/>
      <c r="G33" s="162">
        <f>E33*D33</f>
        <v>1078.8800000000001</v>
      </c>
      <c r="I33" s="17"/>
      <c r="J33" s="123"/>
      <c r="K33" s="122"/>
    </row>
    <row r="34" spans="1:11" x14ac:dyDescent="0.2">
      <c r="F34" s="140" t="s">
        <v>34</v>
      </c>
      <c r="G34" s="114">
        <f>SUM(G30:G33)</f>
        <v>1578.72</v>
      </c>
      <c r="I34" s="17"/>
      <c r="J34" s="124"/>
      <c r="K34" s="119"/>
    </row>
    <row r="35" spans="1:11" x14ac:dyDescent="0.2">
      <c r="G35" s="55"/>
      <c r="I35" s="17"/>
      <c r="J35" s="125"/>
      <c r="K35" s="119"/>
    </row>
    <row r="36" spans="1:11" ht="15.75" x14ac:dyDescent="0.2">
      <c r="B36" s="110"/>
      <c r="C36" s="110"/>
      <c r="D36" s="110"/>
      <c r="E36" s="110"/>
      <c r="F36" s="138" t="s">
        <v>16</v>
      </c>
      <c r="G36" s="139">
        <f>G34</f>
        <v>1578.72</v>
      </c>
      <c r="I36" s="13"/>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42" customHeight="1" x14ac:dyDescent="0.2">
      <c r="A39" s="132" t="s">
        <v>22</v>
      </c>
      <c r="B39" s="132" t="s">
        <v>6</v>
      </c>
      <c r="C39" s="132" t="s">
        <v>33</v>
      </c>
      <c r="D39" s="133" t="s">
        <v>8</v>
      </c>
      <c r="E39" s="141" t="s">
        <v>9</v>
      </c>
      <c r="F39" s="142"/>
      <c r="G39" s="134" t="s">
        <v>10</v>
      </c>
      <c r="I39" s="13"/>
      <c r="J39" s="125"/>
      <c r="K39" s="119"/>
    </row>
    <row r="40" spans="1:11" ht="13.15" customHeight="1" x14ac:dyDescent="0.2">
      <c r="A40" s="154" t="s">
        <v>56</v>
      </c>
      <c r="B40" s="153" t="s">
        <v>57</v>
      </c>
      <c r="C40" s="135" t="s">
        <v>43</v>
      </c>
      <c r="D40" s="143">
        <v>1</v>
      </c>
      <c r="E40" s="144">
        <v>25600</v>
      </c>
      <c r="F40" s="145">
        <v>0</v>
      </c>
      <c r="G40" s="128">
        <f>E40*D40*(1-F40)</f>
        <v>25600</v>
      </c>
      <c r="I40" s="13"/>
      <c r="J40" s="125"/>
      <c r="K40" s="119"/>
    </row>
    <row r="41" spans="1:11" ht="24" x14ac:dyDescent="0.2">
      <c r="A41" s="151" t="s">
        <v>42</v>
      </c>
      <c r="B41" s="150" t="s">
        <v>41</v>
      </c>
      <c r="C41" s="129" t="s">
        <v>40</v>
      </c>
      <c r="D41" s="143">
        <v>1</v>
      </c>
      <c r="E41" s="144">
        <v>170</v>
      </c>
      <c r="F41" s="145">
        <v>0</v>
      </c>
      <c r="G41" s="128">
        <f>E41*D41*(1-F41)</f>
        <v>170</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28347.000000000004</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35858.955000000009</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98</v>
      </c>
    </row>
    <row r="54" spans="1:7" ht="18" customHeight="1" x14ac:dyDescent="0.2">
      <c r="A54" s="112" t="s">
        <v>36</v>
      </c>
      <c r="B54" s="113">
        <f>G25+G36+G50</f>
        <v>38480.237400000013</v>
      </c>
      <c r="C54" s="190" t="s">
        <v>35</v>
      </c>
      <c r="D54" s="190"/>
      <c r="E54" s="190"/>
      <c r="F54" s="191">
        <f>_xlfn.FLOOR.MATH(B54,10)</f>
        <v>38480</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52:G52"/>
    <mergeCell ref="C54:E55"/>
    <mergeCell ref="F54:G55"/>
    <mergeCell ref="A38:G38"/>
    <mergeCell ref="B8:G8"/>
    <mergeCell ref="A2:G2"/>
    <mergeCell ref="A3:G3"/>
    <mergeCell ref="A4:G4"/>
    <mergeCell ref="A5:G5"/>
    <mergeCell ref="B7:G7"/>
  </mergeCells>
  <pageMargins left="0.7" right="0.7" top="0.75" bottom="0.75" header="0.3" footer="0.3"/>
  <pageSetup paperSize="9" scale="77" orientation="portrait" cellComments="atEn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63">
    <pageSetUpPr fitToPage="1"/>
  </sheetPr>
  <dimension ref="A1:N65"/>
  <sheetViews>
    <sheetView view="pageBreakPreview" topLeftCell="A35" zoomScaleNormal="85" zoomScaleSheetLayoutView="100" workbookViewId="0">
      <selection activeCell="F54" sqref="F54:G55"/>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5.8554687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20</v>
      </c>
      <c r="C7" s="185"/>
      <c r="D7" s="185"/>
      <c r="E7" s="185"/>
      <c r="F7" s="185"/>
      <c r="G7" s="185"/>
      <c r="H7" s="51"/>
      <c r="I7" s="13"/>
    </row>
    <row r="8" spans="1:14" ht="54" customHeight="1" x14ac:dyDescent="0.2">
      <c r="A8" s="111" t="s">
        <v>32</v>
      </c>
      <c r="B8" s="184" t="s">
        <v>72</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4.25" customHeight="1" x14ac:dyDescent="0.2">
      <c r="D11" s="4"/>
      <c r="E11" s="4"/>
      <c r="F11" s="4"/>
      <c r="G11" s="155">
        <f>G19/F54</f>
        <v>3.6182716049382724E-2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v>0</v>
      </c>
      <c r="E15" s="166">
        <f>INTESTAZIONE!D16</f>
        <v>29.75</v>
      </c>
      <c r="F15" s="161"/>
      <c r="G15" s="162">
        <f>E15*D15</f>
        <v>0</v>
      </c>
      <c r="I15" s="13"/>
      <c r="J15" s="57"/>
      <c r="K15" s="60">
        <v>0.1</v>
      </c>
      <c r="L15" s="70" t="e">
        <f>0.1*(E39+E40+E41)</f>
        <v>#VALUE!</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0.15*(E39+E40+E41)</f>
        <v>#VALUE!</v>
      </c>
      <c r="M16" s="17" t="s">
        <v>23</v>
      </c>
      <c r="N16" s="63"/>
    </row>
    <row r="17" spans="1:14" x14ac:dyDescent="0.2">
      <c r="A17" s="163">
        <v>2002</v>
      </c>
      <c r="B17" s="164" t="s">
        <v>64</v>
      </c>
      <c r="C17" s="164" t="str">
        <f>INTESTAZIONE!C18</f>
        <v>h</v>
      </c>
      <c r="D17" s="165">
        <v>8</v>
      </c>
      <c r="E17" s="166">
        <f>INTESTAZIONE!D18</f>
        <v>26.17</v>
      </c>
      <c r="F17" s="163"/>
      <c r="G17" s="162">
        <f>E17*D17</f>
        <v>209.36</v>
      </c>
      <c r="I17" s="13"/>
      <c r="J17" s="59"/>
      <c r="K17" s="21" t="s">
        <v>24</v>
      </c>
      <c r="L17" s="22">
        <f>G25+G35</f>
        <v>741.49240000000009</v>
      </c>
      <c r="M17" s="13" t="s">
        <v>23</v>
      </c>
      <c r="N17" s="64" t="e">
        <f>IF(L15&lt;L17, IF(L17&lt;L16,"ok","falso"),"falso")</f>
        <v>#VALUE!</v>
      </c>
    </row>
    <row r="18" spans="1:14" x14ac:dyDescent="0.2">
      <c r="A18" s="163">
        <v>2001</v>
      </c>
      <c r="B18" s="164" t="s">
        <v>65</v>
      </c>
      <c r="C18" s="164" t="s">
        <v>21</v>
      </c>
      <c r="D18" s="165">
        <v>16</v>
      </c>
      <c r="E18" s="166">
        <f>INTESTAZIONE!D19</f>
        <v>23.55</v>
      </c>
      <c r="F18" s="163"/>
      <c r="G18" s="162">
        <f>E18*D18</f>
        <v>376.8</v>
      </c>
      <c r="I18" s="15"/>
      <c r="J18" s="59"/>
      <c r="K18" s="13"/>
      <c r="L18" s="13"/>
      <c r="M18" s="13"/>
      <c r="N18" s="64"/>
    </row>
    <row r="19" spans="1:14" x14ac:dyDescent="0.2">
      <c r="F19" s="55" t="s">
        <v>34</v>
      </c>
      <c r="G19" s="72">
        <f>SUM(G15:G18)</f>
        <v>586.16000000000008</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(G25+G35)/G50*100</f>
        <v>5.2943142302307731</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741.49240000000009</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59">
        <v>8</v>
      </c>
      <c r="E30" s="160">
        <f>INTESTAZIONE!D29</f>
        <v>62.48</v>
      </c>
      <c r="F30" s="161"/>
      <c r="G30" s="162">
        <f>E30*D30</f>
        <v>499.84</v>
      </c>
      <c r="I30" s="13"/>
      <c r="J30" s="118"/>
      <c r="K30" s="119"/>
      <c r="L30" s="47"/>
      <c r="M30" s="47"/>
      <c r="N30" s="47"/>
    </row>
    <row r="31" spans="1:14" x14ac:dyDescent="0.2">
      <c r="A31" s="156" t="s">
        <v>74</v>
      </c>
      <c r="B31" s="158" t="s">
        <v>75</v>
      </c>
      <c r="C31" s="158" t="str">
        <f>[1]INTESTAZIONE!C30</f>
        <v>h</v>
      </c>
      <c r="D31" s="159">
        <v>8</v>
      </c>
      <c r="E31" s="160">
        <f>INTESTAZIONE!D30</f>
        <v>119.38</v>
      </c>
      <c r="F31" s="161"/>
      <c r="G31" s="162">
        <f>E31*D31</f>
        <v>955.04</v>
      </c>
      <c r="I31" s="13"/>
      <c r="J31" s="118"/>
      <c r="K31" s="119"/>
      <c r="L31" s="17"/>
      <c r="M31" s="4"/>
    </row>
    <row r="32" spans="1:14" x14ac:dyDescent="0.2">
      <c r="A32" s="156" t="s">
        <v>76</v>
      </c>
      <c r="B32" s="157" t="s">
        <v>77</v>
      </c>
      <c r="C32" s="158" t="str">
        <f>[1]INTESTAZIONE!C31</f>
        <v>h</v>
      </c>
      <c r="D32" s="165">
        <v>0</v>
      </c>
      <c r="E32" s="160">
        <f>INTESTAZIONE!D31</f>
        <v>140.99</v>
      </c>
      <c r="F32" s="161"/>
      <c r="G32" s="162">
        <f>E32*D32</f>
        <v>0</v>
      </c>
      <c r="I32" s="17"/>
      <c r="J32" s="118"/>
      <c r="K32" s="122"/>
      <c r="L32" s="17"/>
      <c r="M32" s="4"/>
    </row>
    <row r="33" spans="1:11" ht="24" x14ac:dyDescent="0.2">
      <c r="A33" s="156" t="s">
        <v>81</v>
      </c>
      <c r="B33" s="157" t="s">
        <v>82</v>
      </c>
      <c r="C33" s="158" t="s">
        <v>21</v>
      </c>
      <c r="D33" s="159">
        <v>0</v>
      </c>
      <c r="E33" s="160">
        <f>INTESTAZIONE!D32</f>
        <v>134.86000000000001</v>
      </c>
      <c r="F33" s="161"/>
      <c r="G33" s="162">
        <f>E33*D33</f>
        <v>0</v>
      </c>
      <c r="I33" s="17"/>
      <c r="J33" s="123"/>
      <c r="K33" s="122"/>
    </row>
    <row r="34" spans="1:11" x14ac:dyDescent="0.2">
      <c r="F34" s="140" t="s">
        <v>34</v>
      </c>
      <c r="G34" s="114">
        <f>SUM(G30:G33)</f>
        <v>1454.8799999999999</v>
      </c>
      <c r="I34" s="17"/>
      <c r="J34" s="124"/>
      <c r="K34" s="119"/>
    </row>
    <row r="35" spans="1:11" x14ac:dyDescent="0.2">
      <c r="G35" s="55"/>
      <c r="I35" s="17"/>
      <c r="J35" s="125"/>
      <c r="K35" s="119"/>
    </row>
    <row r="36" spans="1:11" ht="15.75" x14ac:dyDescent="0.2">
      <c r="B36" s="110"/>
      <c r="C36" s="110"/>
      <c r="D36" s="110"/>
      <c r="E36" s="110"/>
      <c r="F36" s="138" t="s">
        <v>16</v>
      </c>
      <c r="G36" s="139">
        <f>G34</f>
        <v>1454.8799999999999</v>
      </c>
      <c r="I36" s="13"/>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42" customHeight="1" x14ac:dyDescent="0.2">
      <c r="A39" s="132" t="s">
        <v>22</v>
      </c>
      <c r="B39" s="132" t="s">
        <v>6</v>
      </c>
      <c r="C39" s="132" t="s">
        <v>33</v>
      </c>
      <c r="D39" s="133" t="s">
        <v>8</v>
      </c>
      <c r="E39" s="141" t="s">
        <v>9</v>
      </c>
      <c r="F39" s="142"/>
      <c r="G39" s="134" t="s">
        <v>10</v>
      </c>
      <c r="I39" s="13"/>
      <c r="J39" s="125"/>
      <c r="K39" s="119"/>
    </row>
    <row r="40" spans="1:11" ht="13.15" customHeight="1" x14ac:dyDescent="0.2">
      <c r="A40" s="154"/>
      <c r="B40" s="153" t="s">
        <v>57</v>
      </c>
      <c r="C40" s="135" t="s">
        <v>43</v>
      </c>
      <c r="D40" s="143">
        <v>1</v>
      </c>
      <c r="E40" s="144">
        <v>10050</v>
      </c>
      <c r="F40" s="145">
        <v>0</v>
      </c>
      <c r="G40" s="128">
        <f>E40*D40*(1-F40)</f>
        <v>10050</v>
      </c>
      <c r="I40" s="13"/>
      <c r="J40" s="125"/>
      <c r="K40" s="119"/>
    </row>
    <row r="41" spans="1:11" ht="24" x14ac:dyDescent="0.2">
      <c r="A41" s="151" t="s">
        <v>42</v>
      </c>
      <c r="B41" s="150" t="s">
        <v>41</v>
      </c>
      <c r="C41" s="129" t="s">
        <v>40</v>
      </c>
      <c r="D41" s="143">
        <v>1</v>
      </c>
      <c r="E41" s="144">
        <v>15</v>
      </c>
      <c r="F41" s="145">
        <v>0</v>
      </c>
      <c r="G41" s="128">
        <f>E41*D41*(1-F41)</f>
        <v>15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11071.5</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14005.4475</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98</v>
      </c>
    </row>
    <row r="54" spans="1:7" ht="18" customHeight="1" x14ac:dyDescent="0.2">
      <c r="A54" s="112" t="s">
        <v>36</v>
      </c>
      <c r="B54" s="113">
        <f>G25+G36+G50</f>
        <v>16201.8199</v>
      </c>
      <c r="C54" s="190" t="s">
        <v>35</v>
      </c>
      <c r="D54" s="190"/>
      <c r="E54" s="190"/>
      <c r="F54" s="191">
        <f>_xlfn.FLOOR.MATH(B54,10)</f>
        <v>16200</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52:G52"/>
    <mergeCell ref="C54:E55"/>
    <mergeCell ref="F54:G55"/>
    <mergeCell ref="A38:G38"/>
    <mergeCell ref="B8:G8"/>
    <mergeCell ref="A2:G2"/>
    <mergeCell ref="A3:G3"/>
    <mergeCell ref="A4:G4"/>
    <mergeCell ref="A5:G5"/>
    <mergeCell ref="B7:G7"/>
  </mergeCells>
  <pageMargins left="0.7" right="0.7" top="0.75" bottom="0.75" header="0.3" footer="0.3"/>
  <pageSetup paperSize="9" scale="84" orientation="portrait" cellComments="atEnd"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64">
    <pageSetUpPr fitToPage="1"/>
  </sheetPr>
  <dimension ref="A1:N65"/>
  <sheetViews>
    <sheetView view="pageBreakPreview" topLeftCell="A37"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5.8554687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21</v>
      </c>
      <c r="C7" s="185"/>
      <c r="D7" s="185"/>
      <c r="E7" s="185"/>
      <c r="F7" s="185"/>
      <c r="G7" s="185"/>
      <c r="H7" s="51"/>
      <c r="I7" s="13"/>
    </row>
    <row r="8" spans="1:14" ht="81.75" customHeight="1" x14ac:dyDescent="0.2">
      <c r="A8" s="111" t="s">
        <v>32</v>
      </c>
      <c r="B8" s="184" t="s">
        <v>73</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4.25" customHeight="1" x14ac:dyDescent="0.2">
      <c r="D11" s="4"/>
      <c r="E11" s="4"/>
      <c r="F11" s="4"/>
      <c r="G11" s="155">
        <f>G19/F54</f>
        <v>0.48390410958904106</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0.1*(E39+E40+E41)</f>
        <v>#VALUE!</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0.15*(E39+E40+E41)</f>
        <v>#VALUE!</v>
      </c>
      <c r="M16" s="17" t="s">
        <v>23</v>
      </c>
      <c r="N16" s="63"/>
    </row>
    <row r="17" spans="1:14" x14ac:dyDescent="0.2">
      <c r="A17" s="163">
        <v>2002</v>
      </c>
      <c r="B17" s="164" t="s">
        <v>64</v>
      </c>
      <c r="C17" s="164" t="str">
        <f>INTESTAZIONE!C18</f>
        <v>h</v>
      </c>
      <c r="D17" s="165">
        <v>0</v>
      </c>
      <c r="E17" s="166">
        <f>INTESTAZIONE!D18</f>
        <v>26.17</v>
      </c>
      <c r="F17" s="163"/>
      <c r="G17" s="162">
        <f>E17*D17</f>
        <v>0</v>
      </c>
      <c r="I17" s="13"/>
      <c r="J17" s="59"/>
      <c r="K17" s="21" t="s">
        <v>24</v>
      </c>
      <c r="L17" s="22">
        <f>G25+G35</f>
        <v>4.4686125000000008</v>
      </c>
      <c r="M17" s="13" t="s">
        <v>23</v>
      </c>
      <c r="N17" s="64" t="e">
        <f>IF(L15&lt;L17, IF(L17&lt;L16,"ok","falso"),"falso")</f>
        <v>#VALUE!</v>
      </c>
    </row>
    <row r="18" spans="1:14" x14ac:dyDescent="0.2">
      <c r="A18" s="163">
        <v>2001</v>
      </c>
      <c r="B18" s="164" t="s">
        <v>65</v>
      </c>
      <c r="C18" s="164" t="s">
        <v>21</v>
      </c>
      <c r="D18" s="165">
        <v>0.15</v>
      </c>
      <c r="E18" s="166">
        <f>INTESTAZIONE!D19</f>
        <v>23.55</v>
      </c>
      <c r="F18" s="163"/>
      <c r="G18" s="162">
        <f>E18*D18</f>
        <v>3.5325000000000002</v>
      </c>
      <c r="I18" s="15"/>
      <c r="J18" s="59"/>
      <c r="K18" s="13"/>
      <c r="L18" s="13"/>
      <c r="M18" s="13"/>
      <c r="N18" s="64"/>
    </row>
    <row r="19" spans="1:14" x14ac:dyDescent="0.2">
      <c r="F19" s="55" t="s">
        <v>34</v>
      </c>
      <c r="G19" s="72">
        <f>SUM(G15:G18)</f>
        <v>3.5325000000000002</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(G25+G35)/G50*100</f>
        <v>156.65188470066516</v>
      </c>
      <c r="M21" s="68" t="s">
        <v>26</v>
      </c>
      <c r="N21" s="69"/>
    </row>
    <row r="22" spans="1:14" ht="13.5" thickBot="1" x14ac:dyDescent="0.25">
      <c r="A22" s="4"/>
      <c r="B22" s="4"/>
      <c r="C22" s="136"/>
      <c r="J22" s="13"/>
      <c r="K22" s="13"/>
      <c r="L22" s="13"/>
      <c r="M22" s="13"/>
    </row>
    <row r="23" spans="1:14" x14ac:dyDescent="0.2">
      <c r="A23" s="53" t="s">
        <v>12</v>
      </c>
      <c r="B23" s="71" t="s">
        <v>13</v>
      </c>
      <c r="C23" s="115">
        <f>INTESTAZIONE!C24</f>
        <v>0</v>
      </c>
      <c r="J23" s="116"/>
      <c r="K23" s="117"/>
      <c r="L23" s="4"/>
      <c r="M23" s="4"/>
    </row>
    <row r="24" spans="1:14" x14ac:dyDescent="0.2">
      <c r="A24" s="4"/>
      <c r="B24" s="4" t="s">
        <v>14</v>
      </c>
      <c r="C24" s="137">
        <f>INTESTAZIONE!C25</f>
        <v>0</v>
      </c>
      <c r="G24" s="56">
        <f>D24*E24</f>
        <v>0</v>
      </c>
      <c r="J24" s="118"/>
      <c r="K24" s="119"/>
      <c r="L24" s="4"/>
      <c r="M24" s="4"/>
    </row>
    <row r="25" spans="1:14" ht="15.75" x14ac:dyDescent="0.2">
      <c r="B25" s="110"/>
      <c r="C25" s="110"/>
      <c r="D25" s="110"/>
      <c r="E25" s="110"/>
      <c r="F25" s="138" t="s">
        <v>15</v>
      </c>
      <c r="G25" s="139">
        <f>G19*(1+C20)*(1+C21)*(1-C23)*(1-C24)</f>
        <v>4.4686125000000008</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v>
      </c>
      <c r="E30" s="160">
        <f>INTESTAZIONE!D29</f>
        <v>62.48</v>
      </c>
      <c r="F30" s="161"/>
      <c r="G30" s="162">
        <f>E30*D30</f>
        <v>0</v>
      </c>
      <c r="I30" s="13"/>
      <c r="J30" s="118"/>
      <c r="K30" s="119"/>
      <c r="L30" s="47"/>
      <c r="M30" s="47"/>
      <c r="N30" s="47"/>
    </row>
    <row r="31" spans="1:14" x14ac:dyDescent="0.2">
      <c r="A31" s="156" t="s">
        <v>74</v>
      </c>
      <c r="B31" s="158" t="s">
        <v>75</v>
      </c>
      <c r="C31" s="158" t="str">
        <f>[1]INTESTAZIONE!C30</f>
        <v>h</v>
      </c>
      <c r="D31" s="160">
        <v>0</v>
      </c>
      <c r="E31" s="160">
        <f>INTESTAZIONE!D30</f>
        <v>119.38</v>
      </c>
      <c r="F31" s="161"/>
      <c r="G31" s="162">
        <f>E31*D31</f>
        <v>0</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0</v>
      </c>
      <c r="I34" s="17"/>
      <c r="J34" s="124"/>
      <c r="K34" s="119"/>
    </row>
    <row r="35" spans="1:11" x14ac:dyDescent="0.2">
      <c r="G35" s="55"/>
      <c r="I35" s="17"/>
      <c r="J35" s="125"/>
      <c r="K35" s="119"/>
    </row>
    <row r="36" spans="1:11" ht="15.75" x14ac:dyDescent="0.2">
      <c r="B36" s="110"/>
      <c r="C36" s="110"/>
      <c r="D36" s="110"/>
      <c r="E36" s="110"/>
      <c r="F36" s="138" t="s">
        <v>16</v>
      </c>
      <c r="G36" s="139">
        <f>G33</f>
        <v>0</v>
      </c>
      <c r="I36" s="13"/>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54" customHeight="1" x14ac:dyDescent="0.2">
      <c r="A39" s="132" t="s">
        <v>22</v>
      </c>
      <c r="B39" s="132" t="s">
        <v>6</v>
      </c>
      <c r="C39" s="132" t="s">
        <v>33</v>
      </c>
      <c r="D39" s="133" t="s">
        <v>8</v>
      </c>
      <c r="E39" s="141" t="s">
        <v>9</v>
      </c>
      <c r="F39" s="142"/>
      <c r="G39" s="134" t="s">
        <v>10</v>
      </c>
      <c r="I39" s="13"/>
      <c r="J39" s="125"/>
      <c r="K39" s="119"/>
    </row>
    <row r="40" spans="1:11" ht="13.15" customHeight="1" x14ac:dyDescent="0.2">
      <c r="A40" s="151"/>
      <c r="B40" s="149" t="s">
        <v>55</v>
      </c>
      <c r="C40" s="135" t="s">
        <v>79</v>
      </c>
      <c r="D40" s="143">
        <v>1</v>
      </c>
      <c r="E40" s="144">
        <v>1.85</v>
      </c>
      <c r="F40" s="145">
        <v>0</v>
      </c>
      <c r="G40" s="128">
        <f>E40*D40*(1-F40)</f>
        <v>1.85</v>
      </c>
      <c r="I40" s="13"/>
      <c r="J40" s="125"/>
      <c r="K40" s="119"/>
    </row>
    <row r="41" spans="1:11" ht="24" x14ac:dyDescent="0.2">
      <c r="A41" s="151" t="s">
        <v>42</v>
      </c>
      <c r="B41" s="150" t="s">
        <v>41</v>
      </c>
      <c r="C41" s="129" t="s">
        <v>40</v>
      </c>
      <c r="D41" s="143">
        <v>1</v>
      </c>
      <c r="E41" s="144">
        <v>0.2</v>
      </c>
      <c r="F41" s="145">
        <v>0</v>
      </c>
      <c r="G41" s="128">
        <f>E41*D41*(1-F41)</f>
        <v>0.2</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2.2550000000000003</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2.8525750000000007</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80</v>
      </c>
    </row>
    <row r="54" spans="1:7" ht="18" customHeight="1" x14ac:dyDescent="0.2">
      <c r="A54" s="112" t="s">
        <v>36</v>
      </c>
      <c r="B54" s="113">
        <f>G25+G36+G50</f>
        <v>7.3211875000000015</v>
      </c>
      <c r="C54" s="190" t="s">
        <v>35</v>
      </c>
      <c r="D54" s="190"/>
      <c r="E54" s="190"/>
      <c r="F54" s="191">
        <f>_xlfn.FLOOR.MATH(B54,0.1)</f>
        <v>7.3000000000000007</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52:G52"/>
    <mergeCell ref="C54:E55"/>
    <mergeCell ref="F54:G55"/>
    <mergeCell ref="A38:G38"/>
    <mergeCell ref="B8:G8"/>
    <mergeCell ref="A2:G2"/>
    <mergeCell ref="A3:G3"/>
    <mergeCell ref="A4:G4"/>
    <mergeCell ref="A5:G5"/>
    <mergeCell ref="B7:G7"/>
  </mergeCells>
  <pageMargins left="0.7" right="0.7" top="0.75" bottom="0.75" header="0.3" footer="0.3"/>
  <pageSetup paperSize="9" scale="81" orientation="portrait" cellComments="atEn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5">
    <pageSetUpPr fitToPage="1"/>
  </sheetPr>
  <dimension ref="A1:N66"/>
  <sheetViews>
    <sheetView view="pageBreakPreview" topLeftCell="A30" zoomScaleNormal="85" zoomScaleSheetLayoutView="100" workbookViewId="0">
      <selection activeCell="H45" sqref="H45"/>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8.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02</v>
      </c>
      <c r="C7" s="185"/>
      <c r="D7" s="185"/>
      <c r="E7" s="185"/>
      <c r="F7" s="185"/>
      <c r="G7" s="185"/>
      <c r="H7" s="51"/>
      <c r="I7" s="13"/>
    </row>
    <row r="8" spans="1:14" ht="51" customHeight="1" x14ac:dyDescent="0.2">
      <c r="A8" s="111" t="s">
        <v>32</v>
      </c>
      <c r="B8" s="184" t="s">
        <v>67</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5.95" customHeight="1" x14ac:dyDescent="0.2">
      <c r="D11" s="4"/>
      <c r="E11" s="4"/>
      <c r="F11" s="4"/>
      <c r="G11" s="155">
        <f>G19/F55</f>
        <v>0.1234390243902439</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f>0.1*(E40+E41+E42)</f>
        <v>4.03</v>
      </c>
      <c r="M15" s="61" t="s">
        <v>23</v>
      </c>
      <c r="N15" s="62"/>
    </row>
    <row r="16" spans="1:14" x14ac:dyDescent="0.2">
      <c r="A16" s="163">
        <v>2003</v>
      </c>
      <c r="B16" s="164" t="s">
        <v>63</v>
      </c>
      <c r="C16" s="164" t="str">
        <f>INTESTAZIONE!C17</f>
        <v>h</v>
      </c>
      <c r="D16" s="165">
        <v>0.15</v>
      </c>
      <c r="E16" s="166">
        <f>INTESTAZIONE!D17</f>
        <v>28.23</v>
      </c>
      <c r="F16" s="163"/>
      <c r="G16" s="162">
        <f>E16*D16</f>
        <v>4.2344999999999997</v>
      </c>
      <c r="I16" s="13"/>
      <c r="J16" s="58"/>
      <c r="K16" s="19">
        <v>0.15</v>
      </c>
      <c r="L16" s="20">
        <f>0.15*(E40+E41+E42)</f>
        <v>6.044999999999999</v>
      </c>
      <c r="M16" s="17" t="s">
        <v>23</v>
      </c>
      <c r="N16" s="63"/>
    </row>
    <row r="17" spans="1:14" x14ac:dyDescent="0.2">
      <c r="A17" s="163">
        <v>2002</v>
      </c>
      <c r="B17" s="164" t="s">
        <v>64</v>
      </c>
      <c r="C17" s="164" t="str">
        <f>INTESTAZIONE!C18</f>
        <v>h</v>
      </c>
      <c r="D17" s="165">
        <v>0</v>
      </c>
      <c r="E17" s="166">
        <f>INTESTAZIONE!D18</f>
        <v>26.17</v>
      </c>
      <c r="F17" s="163"/>
      <c r="G17" s="162">
        <f>E17*D17</f>
        <v>0</v>
      </c>
      <c r="I17" s="13"/>
      <c r="J17" s="59"/>
      <c r="K17" s="21" t="s">
        <v>24</v>
      </c>
      <c r="L17" s="22">
        <f>G25+G36</f>
        <v>26.290330000000001</v>
      </c>
      <c r="M17" s="13" t="s">
        <v>23</v>
      </c>
      <c r="N17" s="64" t="str">
        <f>IF(L15&lt;L17, IF(L17&lt;L16,"ok","falso"),"falso")</f>
        <v>falso</v>
      </c>
    </row>
    <row r="18" spans="1:14" x14ac:dyDescent="0.2">
      <c r="A18" s="163">
        <v>2001</v>
      </c>
      <c r="B18" s="164" t="s">
        <v>65</v>
      </c>
      <c r="C18" s="164" t="s">
        <v>21</v>
      </c>
      <c r="D18" s="165">
        <v>0.25</v>
      </c>
      <c r="E18" s="166">
        <f>INTESTAZIONE!D19</f>
        <v>23.55</v>
      </c>
      <c r="F18" s="163"/>
      <c r="G18" s="162">
        <f>E18*D18</f>
        <v>5.8875000000000002</v>
      </c>
      <c r="I18" s="15"/>
      <c r="J18" s="59"/>
      <c r="K18" s="13"/>
      <c r="L18" s="13"/>
      <c r="M18" s="13"/>
      <c r="N18" s="64"/>
    </row>
    <row r="19" spans="1:14" x14ac:dyDescent="0.2">
      <c r="F19" s="55" t="s">
        <v>34</v>
      </c>
      <c r="G19" s="72">
        <f>SUM(G15:G18)</f>
        <v>10.122</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(G25+G36)/G51*100</f>
        <v>46.882178130424975</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12.804329999999998</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59">
        <v>0</v>
      </c>
      <c r="E30" s="160">
        <f>INTESTAZIONE!D29</f>
        <v>62.48</v>
      </c>
      <c r="F30" s="161"/>
      <c r="G30" s="162">
        <f>E30*D30</f>
        <v>0</v>
      </c>
      <c r="I30" s="13"/>
      <c r="J30" s="118"/>
      <c r="K30" s="119"/>
      <c r="L30" s="47"/>
      <c r="M30" s="47"/>
      <c r="N30" s="47"/>
    </row>
    <row r="31" spans="1:14" x14ac:dyDescent="0.2">
      <c r="A31" s="156" t="s">
        <v>74</v>
      </c>
      <c r="B31" s="158" t="s">
        <v>75</v>
      </c>
      <c r="C31" s="158" t="str">
        <f>[1]INTESTAZIONE!C30</f>
        <v>h</v>
      </c>
      <c r="D31" s="159">
        <v>0</v>
      </c>
      <c r="E31" s="160">
        <f>INTESTAZIONE!D30</f>
        <v>119.38</v>
      </c>
      <c r="F31" s="161"/>
      <c r="G31" s="162">
        <f>E31*D31</f>
        <v>0</v>
      </c>
      <c r="I31" s="13"/>
      <c r="J31" s="118"/>
      <c r="K31" s="119"/>
      <c r="L31" s="17"/>
      <c r="M31" s="4"/>
    </row>
    <row r="32" spans="1:14" x14ac:dyDescent="0.2">
      <c r="A32" s="156" t="s">
        <v>76</v>
      </c>
      <c r="B32" s="157" t="s">
        <v>77</v>
      </c>
      <c r="C32" s="158" t="str">
        <f>[1]INTESTAZIONE!C31</f>
        <v>h</v>
      </c>
      <c r="D32" s="165">
        <v>0</v>
      </c>
      <c r="E32" s="160">
        <f>INTESTAZIONE!D31</f>
        <v>140.99</v>
      </c>
      <c r="F32" s="161"/>
      <c r="G32" s="162">
        <f>E32*D32</f>
        <v>0</v>
      </c>
      <c r="I32" s="17"/>
      <c r="J32" s="118"/>
      <c r="K32" s="122"/>
      <c r="L32" s="17"/>
      <c r="M32" s="4"/>
    </row>
    <row r="33" spans="1:13" ht="24" x14ac:dyDescent="0.2">
      <c r="A33" s="156" t="s">
        <v>81</v>
      </c>
      <c r="B33" s="157" t="s">
        <v>82</v>
      </c>
      <c r="C33" s="158" t="s">
        <v>21</v>
      </c>
      <c r="D33" s="160">
        <v>0.1</v>
      </c>
      <c r="E33" s="160">
        <f>INTESTAZIONE!D32</f>
        <v>134.86000000000001</v>
      </c>
      <c r="F33" s="161"/>
      <c r="G33" s="162">
        <f>E33*D33</f>
        <v>13.486000000000002</v>
      </c>
      <c r="I33" s="17"/>
      <c r="J33" s="118"/>
      <c r="K33" s="122"/>
      <c r="L33" s="17"/>
      <c r="M33" s="4"/>
    </row>
    <row r="34" spans="1:13" x14ac:dyDescent="0.2">
      <c r="F34" s="140" t="s">
        <v>34</v>
      </c>
      <c r="G34" s="114">
        <f>SUM(G30:G33)</f>
        <v>13.486000000000002</v>
      </c>
      <c r="I34" s="17"/>
      <c r="J34" s="123"/>
      <c r="K34" s="122"/>
    </row>
    <row r="35" spans="1:13" x14ac:dyDescent="0.2">
      <c r="G35" s="55"/>
      <c r="I35" s="17"/>
      <c r="J35" s="124"/>
      <c r="K35" s="119"/>
    </row>
    <row r="36" spans="1:13" ht="15.75" x14ac:dyDescent="0.2">
      <c r="B36" s="110"/>
      <c r="C36" s="110"/>
      <c r="D36" s="110"/>
      <c r="E36" s="110"/>
      <c r="F36" s="138" t="s">
        <v>16</v>
      </c>
      <c r="G36" s="139">
        <f>G34</f>
        <v>13.486000000000002</v>
      </c>
      <c r="I36" s="17"/>
      <c r="J36" s="125"/>
      <c r="K36" s="119"/>
    </row>
    <row r="37" spans="1:13" x14ac:dyDescent="0.2">
      <c r="A37" s="54"/>
      <c r="B37" s="10"/>
      <c r="C37" s="10"/>
      <c r="D37" s="11"/>
      <c r="E37" s="12"/>
      <c r="F37" s="10"/>
      <c r="I37" s="13"/>
      <c r="J37" s="125"/>
      <c r="K37" s="119"/>
    </row>
    <row r="38" spans="1:13" x14ac:dyDescent="0.2">
      <c r="A38" s="189" t="s">
        <v>39</v>
      </c>
      <c r="B38" s="189"/>
      <c r="C38" s="189"/>
      <c r="D38" s="189"/>
      <c r="E38" s="189"/>
      <c r="F38" s="189"/>
      <c r="G38" s="189"/>
      <c r="I38" s="13"/>
      <c r="J38" s="125"/>
      <c r="K38" s="119"/>
    </row>
    <row r="39" spans="1:13" ht="24" x14ac:dyDescent="0.2">
      <c r="A39" s="132" t="s">
        <v>22</v>
      </c>
      <c r="B39" s="132" t="s">
        <v>6</v>
      </c>
      <c r="C39" s="132" t="s">
        <v>33</v>
      </c>
      <c r="D39" s="133" t="s">
        <v>8</v>
      </c>
      <c r="E39" s="141" t="s">
        <v>9</v>
      </c>
      <c r="F39" s="142"/>
      <c r="G39" s="134" t="s">
        <v>10</v>
      </c>
      <c r="I39" s="13"/>
      <c r="J39" s="125"/>
      <c r="K39" s="119"/>
    </row>
    <row r="40" spans="1:13" ht="23.45" customHeight="1" x14ac:dyDescent="0.2">
      <c r="A40" s="167"/>
      <c r="B40" s="168" t="s">
        <v>83</v>
      </c>
      <c r="C40" s="163" t="s">
        <v>79</v>
      </c>
      <c r="D40" s="169">
        <v>1</v>
      </c>
      <c r="E40" s="170">
        <v>40</v>
      </c>
      <c r="F40" s="171">
        <v>0</v>
      </c>
      <c r="G40" s="172">
        <f>E40*D40*(1-F40)</f>
        <v>40</v>
      </c>
      <c r="I40" s="13"/>
      <c r="J40" s="125"/>
      <c r="K40" s="119"/>
    </row>
    <row r="41" spans="1:13" ht="30" customHeight="1" x14ac:dyDescent="0.2">
      <c r="A41" s="167" t="s">
        <v>42</v>
      </c>
      <c r="B41" s="173" t="s">
        <v>41</v>
      </c>
      <c r="C41" s="174" t="s">
        <v>40</v>
      </c>
      <c r="D41" s="169">
        <v>1</v>
      </c>
      <c r="E41" s="170">
        <v>0.3</v>
      </c>
      <c r="F41" s="171">
        <v>0</v>
      </c>
      <c r="G41" s="172">
        <f>E41*D41*(1-F41)</f>
        <v>0.3</v>
      </c>
      <c r="I41" s="13"/>
      <c r="J41" s="125"/>
      <c r="K41" s="119"/>
    </row>
    <row r="42" spans="1:13" x14ac:dyDescent="0.2">
      <c r="A42" s="167"/>
      <c r="B42" s="173"/>
      <c r="C42" s="174"/>
      <c r="D42" s="169"/>
      <c r="E42" s="170"/>
      <c r="F42" s="171"/>
      <c r="G42" s="172">
        <f>E42*D42*(1-F42)</f>
        <v>0</v>
      </c>
      <c r="I42" s="13"/>
      <c r="J42" s="125"/>
      <c r="K42" s="119"/>
    </row>
    <row r="43" spans="1:13" x14ac:dyDescent="0.2">
      <c r="A43" s="167"/>
      <c r="B43" s="173"/>
      <c r="C43" s="174"/>
      <c r="D43" s="169"/>
      <c r="E43" s="170"/>
      <c r="F43" s="171"/>
      <c r="G43" s="172">
        <f>E43*D43*(1-F43)</f>
        <v>0</v>
      </c>
      <c r="I43" s="13"/>
      <c r="J43" s="125"/>
      <c r="K43" s="119"/>
    </row>
    <row r="44" spans="1:13" x14ac:dyDescent="0.2">
      <c r="A44" s="167"/>
      <c r="B44" s="173"/>
      <c r="C44" s="174"/>
      <c r="D44" s="169"/>
      <c r="E44" s="170"/>
      <c r="F44" s="171"/>
      <c r="G44" s="172"/>
      <c r="I44" s="13"/>
      <c r="J44" s="125"/>
      <c r="K44" s="119"/>
    </row>
    <row r="45" spans="1:13" ht="13.5" thickBot="1" x14ac:dyDescent="0.25">
      <c r="F45" s="140" t="s">
        <v>34</v>
      </c>
      <c r="G45" s="114">
        <f>SUM(G40:G44)*1.1</f>
        <v>44.33</v>
      </c>
      <c r="I45" s="13"/>
      <c r="J45" s="126"/>
      <c r="K45" s="127"/>
    </row>
    <row r="46" spans="1:13" x14ac:dyDescent="0.2">
      <c r="A46" s="53" t="s">
        <v>11</v>
      </c>
      <c r="B46" s="71" t="s">
        <v>17</v>
      </c>
      <c r="C46" s="115">
        <f>IF(A40="Listino Prezziario",0%,INTESTAZIONE!C35)</f>
        <v>0.15</v>
      </c>
      <c r="F46" s="140"/>
      <c r="G46" s="114"/>
      <c r="I46" s="13"/>
    </row>
    <row r="47" spans="1:13" x14ac:dyDescent="0.2">
      <c r="A47" s="71"/>
      <c r="B47" s="71" t="s">
        <v>18</v>
      </c>
      <c r="C47" s="115">
        <f>IF(A40="Listino Prezziario",0%,INTESTAZIONE!C36)</f>
        <v>0.1</v>
      </c>
      <c r="I47" s="13"/>
    </row>
    <row r="48" spans="1:13" x14ac:dyDescent="0.2">
      <c r="A48" s="4"/>
      <c r="B48" s="4"/>
      <c r="C48" s="136"/>
      <c r="I48" s="13"/>
    </row>
    <row r="49" spans="1:9" x14ac:dyDescent="0.2">
      <c r="A49" s="53"/>
      <c r="B49" s="71"/>
      <c r="C49" s="115"/>
      <c r="I49" s="15"/>
    </row>
    <row r="50" spans="1:9" x14ac:dyDescent="0.2">
      <c r="A50" s="4"/>
      <c r="B50" s="4"/>
      <c r="C50" s="137"/>
    </row>
    <row r="51" spans="1:9" ht="15.75" x14ac:dyDescent="0.2">
      <c r="A51" s="46"/>
      <c r="B51" s="46"/>
      <c r="C51" s="46"/>
      <c r="D51" s="46"/>
      <c r="E51" s="46"/>
      <c r="F51" s="138" t="s">
        <v>19</v>
      </c>
      <c r="G51" s="139">
        <f>G45*(1+C46)*(1+C47)*(1-C49)*(1-C50)</f>
        <v>56.077449999999999</v>
      </c>
    </row>
    <row r="52" spans="1:9" x14ac:dyDescent="0.2">
      <c r="A52" s="54"/>
      <c r="B52" s="10"/>
      <c r="C52" s="10"/>
      <c r="D52" s="11"/>
      <c r="E52" s="12"/>
      <c r="F52" s="10"/>
    </row>
    <row r="53" spans="1:9" x14ac:dyDescent="0.2">
      <c r="A53" s="189" t="s">
        <v>20</v>
      </c>
      <c r="B53" s="189"/>
      <c r="C53" s="189"/>
      <c r="D53" s="189"/>
      <c r="E53" s="189"/>
      <c r="F53" s="189"/>
      <c r="G53" s="189"/>
    </row>
    <row r="54" spans="1:9" x14ac:dyDescent="0.2">
      <c r="G54" s="38" t="s">
        <v>80</v>
      </c>
    </row>
    <row r="55" spans="1:9" ht="18" customHeight="1" x14ac:dyDescent="0.2">
      <c r="A55" s="112" t="s">
        <v>36</v>
      </c>
      <c r="B55" s="113">
        <f>G25+G36+G51</f>
        <v>82.367779999999996</v>
      </c>
      <c r="C55" s="190" t="s">
        <v>35</v>
      </c>
      <c r="D55" s="190"/>
      <c r="E55" s="190"/>
      <c r="F55" s="191">
        <f>_xlfn.FLOOR.MATH(B55,1)</f>
        <v>82</v>
      </c>
      <c r="G55" s="191"/>
    </row>
    <row r="56" spans="1:9" ht="18" customHeight="1" x14ac:dyDescent="0.2">
      <c r="A56" s="112"/>
      <c r="B56" s="113"/>
      <c r="C56" s="190"/>
      <c r="D56" s="190"/>
      <c r="E56" s="190"/>
      <c r="F56" s="191"/>
      <c r="G56" s="191"/>
    </row>
    <row r="57" spans="1:9" x14ac:dyDescent="0.2">
      <c r="F57" s="10"/>
    </row>
    <row r="58" spans="1:9" x14ac:dyDescent="0.2">
      <c r="D58" s="11"/>
      <c r="E58" s="12"/>
      <c r="F58" s="10"/>
    </row>
    <row r="59" spans="1:9" x14ac:dyDescent="0.2">
      <c r="D59" s="11"/>
      <c r="E59" s="12"/>
      <c r="F59" s="10"/>
    </row>
    <row r="60" spans="1:9" x14ac:dyDescent="0.2">
      <c r="D60" s="11"/>
      <c r="E60" s="14"/>
      <c r="F60" s="24"/>
    </row>
    <row r="61" spans="1:9" x14ac:dyDescent="0.2">
      <c r="D61" s="11"/>
    </row>
    <row r="62" spans="1:9" x14ac:dyDescent="0.2">
      <c r="D62" s="11"/>
      <c r="E62" s="12"/>
    </row>
    <row r="63" spans="1:9" x14ac:dyDescent="0.2">
      <c r="A63" s="192"/>
      <c r="B63" s="192"/>
      <c r="C63" s="192"/>
      <c r="D63" s="192"/>
      <c r="E63" s="182"/>
      <c r="F63" s="182"/>
    </row>
    <row r="64" spans="1:9" x14ac:dyDescent="0.2">
      <c r="A64" s="192"/>
      <c r="B64" s="192"/>
      <c r="C64" s="192"/>
      <c r="D64" s="192"/>
      <c r="E64" s="182"/>
      <c r="F64" s="182"/>
    </row>
    <row r="65" spans="1:6" ht="18" x14ac:dyDescent="0.2">
      <c r="A65" s="192"/>
      <c r="B65" s="192"/>
      <c r="C65" s="192"/>
      <c r="D65" s="192"/>
      <c r="E65" s="183"/>
      <c r="F65" s="183"/>
    </row>
    <row r="66" spans="1:6" x14ac:dyDescent="0.2">
      <c r="A66" s="192"/>
      <c r="B66" s="192"/>
      <c r="C66" s="192"/>
      <c r="D66" s="192"/>
      <c r="E66" s="179"/>
      <c r="F66" s="179"/>
    </row>
  </sheetData>
  <mergeCells count="17">
    <mergeCell ref="B8:G8"/>
    <mergeCell ref="A2:G2"/>
    <mergeCell ref="A3:G3"/>
    <mergeCell ref="A4:G4"/>
    <mergeCell ref="A5:G5"/>
    <mergeCell ref="B7:G7"/>
    <mergeCell ref="A12:G12"/>
    <mergeCell ref="A27:G27"/>
    <mergeCell ref="A38:G38"/>
    <mergeCell ref="A53:G53"/>
    <mergeCell ref="C55:E56"/>
    <mergeCell ref="F55:G56"/>
    <mergeCell ref="A63:D66"/>
    <mergeCell ref="E63:F63"/>
    <mergeCell ref="E64:F64"/>
    <mergeCell ref="E65:F65"/>
    <mergeCell ref="E66:F66"/>
  </mergeCells>
  <pageMargins left="0.7" right="0.7" top="0.75" bottom="0.75" header="0.3" footer="0.3"/>
  <pageSetup paperSize="9" scale="83"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4">
    <pageSetUpPr fitToPage="1"/>
  </sheetPr>
  <dimension ref="A1:N65"/>
  <sheetViews>
    <sheetView view="pageBreakPreview" topLeftCell="A25" zoomScaleNormal="85" zoomScaleSheetLayoutView="100" workbookViewId="0">
      <selection activeCell="F54" sqref="F54:G55"/>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03</v>
      </c>
      <c r="C7" s="185"/>
      <c r="D7" s="185"/>
      <c r="E7" s="185"/>
      <c r="F7" s="185"/>
      <c r="G7" s="185"/>
      <c r="H7" s="51"/>
      <c r="I7" s="13"/>
    </row>
    <row r="8" spans="1:14" ht="249.95" customHeight="1" x14ac:dyDescent="0.2">
      <c r="A8" s="111" t="s">
        <v>32</v>
      </c>
      <c r="B8" s="184" t="s">
        <v>87</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4.25" customHeight="1" x14ac:dyDescent="0.2">
      <c r="D11" s="4"/>
      <c r="E11" s="4"/>
      <c r="F11" s="4"/>
      <c r="G11" s="155">
        <f>G19/F54</f>
        <v>7.048137535816619E-2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45.639611096356234</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3" ht="24" x14ac:dyDescent="0.2">
      <c r="A33" s="156" t="s">
        <v>81</v>
      </c>
      <c r="B33" s="157" t="s">
        <v>82</v>
      </c>
      <c r="C33" s="158" t="s">
        <v>21</v>
      </c>
      <c r="D33" s="160">
        <v>0</v>
      </c>
      <c r="E33" s="160">
        <f>INTESTAZIONE!D32</f>
        <v>134.86000000000001</v>
      </c>
      <c r="F33" s="161"/>
      <c r="G33" s="162">
        <f>E33*D33</f>
        <v>0</v>
      </c>
      <c r="I33" s="17"/>
      <c r="J33" s="118"/>
      <c r="K33" s="122"/>
      <c r="L33" s="17"/>
      <c r="M33" s="4"/>
    </row>
    <row r="34" spans="1:13" x14ac:dyDescent="0.2">
      <c r="F34" s="140" t="s">
        <v>34</v>
      </c>
      <c r="G34" s="114">
        <f>SUM(G30:G33)</f>
        <v>78.433999999999997</v>
      </c>
      <c r="I34" s="17"/>
      <c r="J34" s="123"/>
      <c r="K34" s="122"/>
    </row>
    <row r="35" spans="1:13" x14ac:dyDescent="0.2">
      <c r="G35" s="55"/>
      <c r="I35" s="17"/>
      <c r="J35" s="124"/>
      <c r="K35" s="119"/>
    </row>
    <row r="36" spans="1:13" ht="15.75" x14ac:dyDescent="0.2">
      <c r="B36" s="110"/>
      <c r="C36" s="110"/>
      <c r="D36" s="110"/>
      <c r="E36" s="110"/>
      <c r="F36" s="138" t="s">
        <v>16</v>
      </c>
      <c r="G36" s="139">
        <f>G34</f>
        <v>78.433999999999997</v>
      </c>
      <c r="I36" s="17"/>
      <c r="J36" s="125"/>
      <c r="K36" s="119"/>
    </row>
    <row r="37" spans="1:13" x14ac:dyDescent="0.2">
      <c r="A37" s="54"/>
      <c r="B37" s="10"/>
      <c r="C37" s="10"/>
      <c r="D37" s="11"/>
      <c r="E37" s="12"/>
      <c r="F37" s="10"/>
      <c r="I37" s="13"/>
      <c r="J37" s="125"/>
      <c r="K37" s="119"/>
    </row>
    <row r="38" spans="1:13" x14ac:dyDescent="0.2">
      <c r="A38" s="189" t="s">
        <v>39</v>
      </c>
      <c r="B38" s="189"/>
      <c r="C38" s="189"/>
      <c r="D38" s="189"/>
      <c r="E38" s="189"/>
      <c r="F38" s="189"/>
      <c r="G38" s="189"/>
      <c r="I38" s="13"/>
      <c r="J38" s="125"/>
      <c r="K38" s="119"/>
    </row>
    <row r="39" spans="1:13" ht="24" x14ac:dyDescent="0.2">
      <c r="A39" s="132" t="s">
        <v>22</v>
      </c>
      <c r="B39" s="132" t="s">
        <v>6</v>
      </c>
      <c r="C39" s="132" t="s">
        <v>33</v>
      </c>
      <c r="D39" s="133" t="s">
        <v>8</v>
      </c>
      <c r="E39" s="141" t="s">
        <v>9</v>
      </c>
      <c r="F39" s="142"/>
      <c r="G39" s="134" t="s">
        <v>10</v>
      </c>
      <c r="I39" s="13"/>
      <c r="J39" s="125"/>
      <c r="K39" s="119"/>
    </row>
    <row r="40" spans="1:13" ht="13.9" customHeight="1" x14ac:dyDescent="0.2">
      <c r="A40" s="151"/>
      <c r="B40" s="149" t="s">
        <v>55</v>
      </c>
      <c r="C40" s="135" t="s">
        <v>85</v>
      </c>
      <c r="D40" s="143">
        <v>1</v>
      </c>
      <c r="E40" s="144">
        <v>170</v>
      </c>
      <c r="F40" s="145">
        <v>0</v>
      </c>
      <c r="G40" s="128">
        <f>E40*D40*(1-F40)</f>
        <v>170</v>
      </c>
      <c r="I40" s="13"/>
      <c r="J40" s="125"/>
      <c r="K40" s="119"/>
    </row>
    <row r="41" spans="1:13" ht="30" customHeight="1" x14ac:dyDescent="0.2">
      <c r="A41" s="151" t="s">
        <v>42</v>
      </c>
      <c r="B41" s="150" t="s">
        <v>41</v>
      </c>
      <c r="C41" s="129" t="s">
        <v>40</v>
      </c>
      <c r="D41" s="143">
        <v>1</v>
      </c>
      <c r="E41" s="144">
        <v>2.5</v>
      </c>
      <c r="F41" s="145">
        <v>0</v>
      </c>
      <c r="G41" s="128">
        <f>E41*D41*(1-F41)</f>
        <v>2.5</v>
      </c>
      <c r="I41" s="13"/>
      <c r="J41" s="125"/>
      <c r="K41" s="119"/>
    </row>
    <row r="42" spans="1:13" x14ac:dyDescent="0.2">
      <c r="A42" s="151"/>
      <c r="B42" s="150"/>
      <c r="C42" s="129"/>
      <c r="D42" s="143"/>
      <c r="E42" s="144"/>
      <c r="F42" s="145"/>
      <c r="G42" s="128">
        <f>E42*D42*(1-F42)</f>
        <v>0</v>
      </c>
      <c r="I42" s="13"/>
      <c r="J42" s="125"/>
      <c r="K42" s="119"/>
    </row>
    <row r="43" spans="1:13" x14ac:dyDescent="0.2">
      <c r="A43" s="151"/>
      <c r="B43" s="150"/>
      <c r="C43" s="129"/>
      <c r="D43" s="143"/>
      <c r="E43" s="144"/>
      <c r="F43" s="145"/>
      <c r="G43" s="128">
        <f>E43*D43*(1-F43)</f>
        <v>0</v>
      </c>
      <c r="I43" s="13"/>
      <c r="J43" s="125"/>
      <c r="K43" s="119"/>
    </row>
    <row r="44" spans="1:13" ht="13.5" thickBot="1" x14ac:dyDescent="0.25">
      <c r="F44" s="140" t="s">
        <v>34</v>
      </c>
      <c r="G44" s="114">
        <f>SUM(G40:G43)*1.1</f>
        <v>189.75000000000003</v>
      </c>
      <c r="I44" s="13"/>
      <c r="J44" s="126"/>
      <c r="K44" s="127"/>
    </row>
    <row r="45" spans="1:13" x14ac:dyDescent="0.2">
      <c r="A45" s="53" t="s">
        <v>11</v>
      </c>
      <c r="B45" s="71" t="s">
        <v>17</v>
      </c>
      <c r="C45" s="115">
        <f>IF(A40="Listino Prezziario",0%,INTESTAZIONE!C35)</f>
        <v>0.15</v>
      </c>
      <c r="F45" s="140"/>
      <c r="G45" s="114"/>
      <c r="I45" s="13"/>
    </row>
    <row r="46" spans="1:13" x14ac:dyDescent="0.2">
      <c r="A46" s="71"/>
      <c r="B46" s="71" t="s">
        <v>18</v>
      </c>
      <c r="C46" s="115">
        <f>IF(A40="Listino Prezziario",0%,INTESTAZIONE!C36)</f>
        <v>0.1</v>
      </c>
      <c r="I46" s="13"/>
    </row>
    <row r="47" spans="1:13" x14ac:dyDescent="0.2">
      <c r="A47" s="4"/>
      <c r="B47" s="4"/>
      <c r="C47" s="136"/>
      <c r="I47" s="13"/>
    </row>
    <row r="48" spans="1:13"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240.03375000000003</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349.58422000000002</v>
      </c>
      <c r="C54" s="190" t="s">
        <v>35</v>
      </c>
      <c r="D54" s="190"/>
      <c r="E54" s="190"/>
      <c r="F54" s="191">
        <f>_xlfn.FLOOR.MATH(B54,1)</f>
        <v>349</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B8:G8"/>
    <mergeCell ref="A2:G2"/>
    <mergeCell ref="A3:G3"/>
    <mergeCell ref="A4:G4"/>
    <mergeCell ref="A5:G5"/>
    <mergeCell ref="B7:G7"/>
    <mergeCell ref="A12:G12"/>
    <mergeCell ref="A27:G27"/>
    <mergeCell ref="A38:G38"/>
    <mergeCell ref="A52:G52"/>
    <mergeCell ref="C54:E55"/>
    <mergeCell ref="F54:G55"/>
    <mergeCell ref="A62:D65"/>
    <mergeCell ref="E62:F62"/>
    <mergeCell ref="E63:F63"/>
    <mergeCell ref="E64:F64"/>
    <mergeCell ref="E65:F65"/>
  </mergeCells>
  <pageMargins left="0.7" right="0.7" top="0.75" bottom="0.75" header="0.3" footer="0.3"/>
  <pageSetup paperSize="9" scale="70" orientation="portrait"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17">
    <pageSetUpPr fitToPage="1"/>
  </sheetPr>
  <dimension ref="A1:N65"/>
  <sheetViews>
    <sheetView view="pageBreakPreview" topLeftCell="A27" zoomScaleNormal="85" zoomScaleSheetLayoutView="100" workbookViewId="0">
      <selection activeCell="F54" sqref="F54:G55"/>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04</v>
      </c>
      <c r="C7" s="185"/>
      <c r="D7" s="185"/>
      <c r="E7" s="185"/>
      <c r="F7" s="185"/>
      <c r="G7" s="185"/>
      <c r="H7" s="51"/>
      <c r="I7" s="13"/>
    </row>
    <row r="8" spans="1:14" ht="235.7" customHeight="1" x14ac:dyDescent="0.2">
      <c r="A8" s="111" t="s">
        <v>32</v>
      </c>
      <c r="B8" s="184" t="s">
        <v>88</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5" customHeight="1" x14ac:dyDescent="0.2">
      <c r="D11" s="4"/>
      <c r="E11" s="4"/>
      <c r="F11" s="4"/>
      <c r="G11" s="155">
        <f>G19/F54</f>
        <v>5.8427553444180526E-2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35.146575509470765</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3" ht="24" x14ac:dyDescent="0.2">
      <c r="A33" s="156" t="s">
        <v>81</v>
      </c>
      <c r="B33" s="157" t="s">
        <v>82</v>
      </c>
      <c r="C33" s="158" t="s">
        <v>21</v>
      </c>
      <c r="D33" s="160">
        <v>0</v>
      </c>
      <c r="E33" s="160">
        <f>INTESTAZIONE!D32</f>
        <v>134.86000000000001</v>
      </c>
      <c r="F33" s="161"/>
      <c r="G33" s="162">
        <f>E33*D33</f>
        <v>0</v>
      </c>
      <c r="I33" s="17"/>
      <c r="J33" s="118"/>
      <c r="K33" s="122"/>
      <c r="L33" s="17"/>
      <c r="M33" s="4"/>
    </row>
    <row r="34" spans="1:13" x14ac:dyDescent="0.2">
      <c r="F34" s="140" t="s">
        <v>34</v>
      </c>
      <c r="G34" s="114">
        <f>SUM(G30:G33)</f>
        <v>78.433999999999997</v>
      </c>
      <c r="I34" s="17"/>
      <c r="J34" s="123"/>
      <c r="K34" s="122"/>
    </row>
    <row r="35" spans="1:13" x14ac:dyDescent="0.2">
      <c r="G35" s="55"/>
      <c r="I35" s="17"/>
      <c r="J35" s="124"/>
      <c r="K35" s="119"/>
    </row>
    <row r="36" spans="1:13" ht="15.75" x14ac:dyDescent="0.2">
      <c r="B36" s="110"/>
      <c r="C36" s="110"/>
      <c r="D36" s="110"/>
      <c r="E36" s="110"/>
      <c r="F36" s="138" t="s">
        <v>16</v>
      </c>
      <c r="G36" s="139">
        <f>G34</f>
        <v>78.433999999999997</v>
      </c>
      <c r="I36" s="17"/>
      <c r="J36" s="125"/>
      <c r="K36" s="119"/>
    </row>
    <row r="37" spans="1:13" x14ac:dyDescent="0.2">
      <c r="A37" s="54"/>
      <c r="B37" s="10"/>
      <c r="C37" s="10"/>
      <c r="D37" s="11"/>
      <c r="E37" s="12"/>
      <c r="F37" s="10"/>
      <c r="I37" s="13"/>
      <c r="J37" s="125"/>
      <c r="K37" s="119"/>
    </row>
    <row r="38" spans="1:13" x14ac:dyDescent="0.2">
      <c r="A38" s="189" t="s">
        <v>39</v>
      </c>
      <c r="B38" s="189"/>
      <c r="C38" s="189"/>
      <c r="D38" s="189"/>
      <c r="E38" s="189"/>
      <c r="F38" s="189"/>
      <c r="G38" s="189"/>
      <c r="I38" s="13"/>
      <c r="J38" s="125"/>
      <c r="K38" s="119"/>
    </row>
    <row r="39" spans="1:13" ht="24" x14ac:dyDescent="0.2">
      <c r="A39" s="132" t="s">
        <v>22</v>
      </c>
      <c r="B39" s="132" t="s">
        <v>6</v>
      </c>
      <c r="C39" s="132" t="s">
        <v>33</v>
      </c>
      <c r="D39" s="133" t="s">
        <v>8</v>
      </c>
      <c r="E39" s="141" t="s">
        <v>9</v>
      </c>
      <c r="F39" s="142"/>
      <c r="G39" s="134" t="s">
        <v>10</v>
      </c>
      <c r="I39" s="13"/>
      <c r="J39" s="125"/>
      <c r="K39" s="119"/>
    </row>
    <row r="40" spans="1:13" ht="13.9" customHeight="1" x14ac:dyDescent="0.2">
      <c r="A40" s="151"/>
      <c r="B40" s="149" t="s">
        <v>55</v>
      </c>
      <c r="C40" s="135" t="s">
        <v>85</v>
      </c>
      <c r="D40" s="143">
        <v>1</v>
      </c>
      <c r="E40" s="144">
        <v>221.5</v>
      </c>
      <c r="F40" s="145">
        <v>0</v>
      </c>
      <c r="G40" s="128">
        <f>E40*D40*(1-F40)</f>
        <v>221.5</v>
      </c>
      <c r="I40" s="13"/>
      <c r="J40" s="125"/>
      <c r="K40" s="119"/>
    </row>
    <row r="41" spans="1:13" ht="30" customHeight="1" x14ac:dyDescent="0.2">
      <c r="A41" s="151" t="s">
        <v>42</v>
      </c>
      <c r="B41" s="150" t="s">
        <v>41</v>
      </c>
      <c r="C41" s="129" t="s">
        <v>40</v>
      </c>
      <c r="D41" s="143">
        <v>1</v>
      </c>
      <c r="E41" s="144">
        <v>2.5</v>
      </c>
      <c r="F41" s="145">
        <v>0</v>
      </c>
      <c r="G41" s="128">
        <f>E41*D41*(1-F41)</f>
        <v>2.5</v>
      </c>
      <c r="I41" s="13"/>
      <c r="J41" s="125"/>
      <c r="K41" s="119"/>
    </row>
    <row r="42" spans="1:13" x14ac:dyDescent="0.2">
      <c r="A42" s="151"/>
      <c r="B42" s="150"/>
      <c r="C42" s="129"/>
      <c r="D42" s="143"/>
      <c r="E42" s="144"/>
      <c r="F42" s="145"/>
      <c r="G42" s="128">
        <f>E42*D42*(1-F42)</f>
        <v>0</v>
      </c>
      <c r="I42" s="13"/>
      <c r="J42" s="125"/>
      <c r="K42" s="119"/>
    </row>
    <row r="43" spans="1:13" x14ac:dyDescent="0.2">
      <c r="A43" s="151"/>
      <c r="B43" s="150"/>
      <c r="C43" s="129"/>
      <c r="D43" s="143"/>
      <c r="E43" s="144"/>
      <c r="F43" s="145"/>
      <c r="G43" s="128">
        <f>E43*D43*(1-F43)</f>
        <v>0</v>
      </c>
      <c r="I43" s="13"/>
      <c r="J43" s="125"/>
      <c r="K43" s="119"/>
    </row>
    <row r="44" spans="1:13" ht="13.5" thickBot="1" x14ac:dyDescent="0.25">
      <c r="F44" s="140" t="s">
        <v>34</v>
      </c>
      <c r="G44" s="114">
        <f>SUM(G40:G43)*1.1</f>
        <v>246.40000000000003</v>
      </c>
      <c r="I44" s="13"/>
      <c r="J44" s="126"/>
      <c r="K44" s="127"/>
    </row>
    <row r="45" spans="1:13" x14ac:dyDescent="0.2">
      <c r="A45" s="53" t="s">
        <v>11</v>
      </c>
      <c r="B45" s="71" t="s">
        <v>17</v>
      </c>
      <c r="C45" s="115">
        <f>IF(A40="Listino Prezziario",0%,INTESTAZIONE!C35)</f>
        <v>0.15</v>
      </c>
      <c r="F45" s="140"/>
      <c r="G45" s="114"/>
      <c r="I45" s="13"/>
    </row>
    <row r="46" spans="1:13" x14ac:dyDescent="0.2">
      <c r="A46" s="71"/>
      <c r="B46" s="71" t="s">
        <v>18</v>
      </c>
      <c r="C46" s="115">
        <f>IF(A40="Listino Prezziario",0%,INTESTAZIONE!C36)</f>
        <v>0.1</v>
      </c>
      <c r="I46" s="13"/>
    </row>
    <row r="47" spans="1:13" x14ac:dyDescent="0.2">
      <c r="A47" s="4"/>
      <c r="B47" s="4"/>
      <c r="C47" s="136"/>
      <c r="I47" s="13"/>
    </row>
    <row r="48" spans="1:13"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311.69600000000003</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421.24647000000004</v>
      </c>
      <c r="C54" s="190" t="s">
        <v>35</v>
      </c>
      <c r="D54" s="190"/>
      <c r="E54" s="190"/>
      <c r="F54" s="191">
        <f>_xlfn.FLOOR.MATH(B54,1)</f>
        <v>421</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48">
    <pageSetUpPr fitToPage="1"/>
  </sheetPr>
  <dimension ref="A1:N65"/>
  <sheetViews>
    <sheetView view="pageBreakPreview" topLeftCell="A39"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05</v>
      </c>
      <c r="C7" s="185"/>
      <c r="D7" s="185"/>
      <c r="E7" s="185"/>
      <c r="F7" s="185"/>
      <c r="G7" s="185"/>
      <c r="H7" s="51"/>
      <c r="I7" s="13"/>
    </row>
    <row r="8" spans="1:14" ht="241.5" customHeight="1" x14ac:dyDescent="0.2">
      <c r="A8" s="111" t="s">
        <v>32</v>
      </c>
      <c r="B8" s="184" t="s">
        <v>89</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20.25" customHeight="1" x14ac:dyDescent="0.2">
      <c r="D11" s="4"/>
      <c r="E11" s="4"/>
      <c r="F11" s="4"/>
      <c r="G11" s="155">
        <f>G19/F54</f>
        <v>5.4906250000000004E-2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32.331962686330399</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78.433999999999997</v>
      </c>
      <c r="I34" s="17"/>
      <c r="J34" s="123"/>
      <c r="K34" s="122"/>
    </row>
    <row r="35" spans="1:11" x14ac:dyDescent="0.2">
      <c r="G35" s="55"/>
      <c r="I35" s="17"/>
      <c r="J35" s="124"/>
      <c r="K35" s="119"/>
    </row>
    <row r="36" spans="1:11" ht="15.75" x14ac:dyDescent="0.2">
      <c r="B36" s="110"/>
      <c r="C36" s="110"/>
      <c r="D36" s="110"/>
      <c r="E36" s="110"/>
      <c r="F36" s="138" t="s">
        <v>16</v>
      </c>
      <c r="G36" s="139">
        <f>G34</f>
        <v>78.433999999999997</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241</v>
      </c>
      <c r="F40" s="145">
        <v>0</v>
      </c>
      <c r="G40" s="128">
        <f>E40*D40*(1-F40)</f>
        <v>241</v>
      </c>
      <c r="I40" s="13"/>
      <c r="J40" s="125"/>
      <c r="K40" s="119"/>
    </row>
    <row r="41" spans="1:11" ht="30" customHeight="1" x14ac:dyDescent="0.2">
      <c r="A41" s="151" t="s">
        <v>42</v>
      </c>
      <c r="B41" s="150" t="s">
        <v>41</v>
      </c>
      <c r="C41" s="129" t="s">
        <v>40</v>
      </c>
      <c r="D41" s="143">
        <v>1</v>
      </c>
      <c r="E41" s="144">
        <v>2.5</v>
      </c>
      <c r="F41" s="145">
        <v>0</v>
      </c>
      <c r="G41" s="128">
        <f>E41*D41*(1-F41)</f>
        <v>2.5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267.85000000000002</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338.83024999999998</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448.38072</v>
      </c>
      <c r="C54" s="190" t="s">
        <v>35</v>
      </c>
      <c r="D54" s="190"/>
      <c r="E54" s="190"/>
      <c r="F54" s="191">
        <f>_xlfn.FLOOR.MATH(B54,1)</f>
        <v>448</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49">
    <pageSetUpPr fitToPage="1"/>
  </sheetPr>
  <dimension ref="A1:N65"/>
  <sheetViews>
    <sheetView view="pageBreakPreview" topLeftCell="A28" zoomScaleNormal="85" zoomScaleSheetLayoutView="100" workbookViewId="0">
      <selection activeCell="H54" sqref="H5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06</v>
      </c>
      <c r="C7" s="185"/>
      <c r="D7" s="185"/>
      <c r="E7" s="185"/>
      <c r="F7" s="185"/>
      <c r="G7" s="185"/>
      <c r="H7" s="51"/>
      <c r="I7" s="13"/>
    </row>
    <row r="8" spans="1:14" ht="235.7" customHeight="1" x14ac:dyDescent="0.2">
      <c r="A8" s="111" t="s">
        <v>32</v>
      </c>
      <c r="B8" s="184" t="s">
        <v>86</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8.75" customHeight="1" x14ac:dyDescent="0.2">
      <c r="D11" s="4"/>
      <c r="E11" s="4"/>
      <c r="F11" s="4"/>
      <c r="G11" s="155">
        <f>G19/F54</f>
        <v>4.9393574297188762E-2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28.167559621185866</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78.433999999999997</v>
      </c>
      <c r="I34" s="17"/>
      <c r="J34" s="123"/>
      <c r="K34" s="122"/>
    </row>
    <row r="35" spans="1:11" x14ac:dyDescent="0.2">
      <c r="G35" s="55"/>
      <c r="I35" s="17"/>
      <c r="J35" s="124"/>
      <c r="K35" s="119"/>
    </row>
    <row r="36" spans="1:11" ht="15.75" x14ac:dyDescent="0.2">
      <c r="B36" s="110"/>
      <c r="C36" s="110"/>
      <c r="D36" s="110"/>
      <c r="E36" s="110"/>
      <c r="F36" s="138" t="s">
        <v>16</v>
      </c>
      <c r="G36" s="139">
        <f>G34</f>
        <v>78.433999999999997</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277</v>
      </c>
      <c r="F40" s="145">
        <v>0</v>
      </c>
      <c r="G40" s="128">
        <f>E40*D40*(1-F40)</f>
        <v>277</v>
      </c>
      <c r="I40" s="13"/>
      <c r="J40" s="125"/>
      <c r="K40" s="119"/>
    </row>
    <row r="41" spans="1:11" ht="30" customHeight="1" x14ac:dyDescent="0.2">
      <c r="A41" s="151" t="s">
        <v>42</v>
      </c>
      <c r="B41" s="150" t="s">
        <v>41</v>
      </c>
      <c r="C41" s="129" t="s">
        <v>40</v>
      </c>
      <c r="D41" s="143">
        <v>1</v>
      </c>
      <c r="E41" s="144">
        <v>2.5</v>
      </c>
      <c r="F41" s="145">
        <v>0</v>
      </c>
      <c r="G41" s="128">
        <f>E41*D41*(1-F41)</f>
        <v>2.5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307.45000000000005</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388.92425000000009</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498.4747200000001</v>
      </c>
      <c r="C54" s="190" t="s">
        <v>35</v>
      </c>
      <c r="D54" s="190"/>
      <c r="E54" s="190"/>
      <c r="F54" s="191">
        <f>_xlfn.FLOOR.MATH(B54,1)</f>
        <v>498</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50">
    <pageSetUpPr fitToPage="1"/>
  </sheetPr>
  <dimension ref="A1:N65"/>
  <sheetViews>
    <sheetView view="pageBreakPreview" topLeftCell="A35" zoomScaleNormal="85" zoomScaleSheetLayoutView="100" workbookViewId="0">
      <selection activeCell="H54" sqref="H5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07</v>
      </c>
      <c r="C7" s="185"/>
      <c r="D7" s="185"/>
      <c r="E7" s="185"/>
      <c r="F7" s="185"/>
      <c r="G7" s="185"/>
      <c r="H7" s="51"/>
      <c r="I7" s="13"/>
    </row>
    <row r="8" spans="1:14" ht="231" customHeight="1" x14ac:dyDescent="0.2">
      <c r="A8" s="111" t="s">
        <v>32</v>
      </c>
      <c r="B8" s="184" t="s">
        <v>90</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5" customHeight="1" x14ac:dyDescent="0.2">
      <c r="D11" s="4"/>
      <c r="E11" s="4"/>
      <c r="F11" s="4"/>
      <c r="G11" s="155">
        <f>G19/F54</f>
        <v>4.5383763837638383E-2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25.31457528656415</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78.433999999999997</v>
      </c>
      <c r="I34" s="17"/>
      <c r="J34" s="123"/>
      <c r="K34" s="122"/>
    </row>
    <row r="35" spans="1:11" x14ac:dyDescent="0.2">
      <c r="G35" s="55"/>
      <c r="I35" s="17"/>
      <c r="J35" s="124"/>
      <c r="K35" s="119"/>
    </row>
    <row r="36" spans="1:11" ht="15.75" x14ac:dyDescent="0.2">
      <c r="B36" s="110"/>
      <c r="C36" s="110"/>
      <c r="D36" s="110"/>
      <c r="E36" s="110"/>
      <c r="F36" s="138" t="s">
        <v>16</v>
      </c>
      <c r="G36" s="139">
        <f>G34</f>
        <v>78.433999999999997</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308.5</v>
      </c>
      <c r="F40" s="145">
        <v>0</v>
      </c>
      <c r="G40" s="128">
        <f>E40*D40*(1-F40)</f>
        <v>308.5</v>
      </c>
      <c r="I40" s="13"/>
      <c r="J40" s="125"/>
      <c r="K40" s="119"/>
    </row>
    <row r="41" spans="1:11" ht="30" customHeight="1" x14ac:dyDescent="0.2">
      <c r="A41" s="151" t="s">
        <v>42</v>
      </c>
      <c r="B41" s="150" t="s">
        <v>41</v>
      </c>
      <c r="C41" s="129" t="s">
        <v>40</v>
      </c>
      <c r="D41" s="143">
        <v>1</v>
      </c>
      <c r="E41" s="144">
        <v>2.5</v>
      </c>
      <c r="F41" s="145">
        <v>0</v>
      </c>
      <c r="G41" s="128">
        <f>E41*D41*(1-F41)</f>
        <v>2.5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342.1</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432.75650000000007</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542.30697000000009</v>
      </c>
      <c r="C54" s="190" t="s">
        <v>35</v>
      </c>
      <c r="D54" s="190"/>
      <c r="E54" s="190"/>
      <c r="F54" s="191">
        <f>_xlfn.FLOOR.MATH(B54,2)</f>
        <v>542</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1" orientation="portrait"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51">
    <pageSetUpPr fitToPage="1"/>
  </sheetPr>
  <dimension ref="A1:N65"/>
  <sheetViews>
    <sheetView view="pageBreakPreview" topLeftCell="A32" zoomScaleNormal="85" zoomScaleSheetLayoutView="100" workbookViewId="0">
      <selection activeCell="G44" sqref="G44"/>
    </sheetView>
  </sheetViews>
  <sheetFormatPr defaultRowHeight="12.75" x14ac:dyDescent="0.2"/>
  <cols>
    <col min="1" max="1" width="16.140625" customWidth="1"/>
    <col min="2" max="2" width="30.42578125" customWidth="1"/>
    <col min="3" max="3" width="6.7109375" customWidth="1"/>
    <col min="4" max="4" width="8" bestFit="1" customWidth="1"/>
    <col min="5" max="5" width="13" bestFit="1" customWidth="1"/>
    <col min="6" max="6" width="13.5703125" bestFit="1" customWidth="1"/>
    <col min="7" max="7" width="19.42578125" customWidth="1"/>
    <col min="11" max="11" width="48.140625" customWidth="1"/>
    <col min="12" max="12" width="10" customWidth="1"/>
  </cols>
  <sheetData>
    <row r="1" spans="1:14" ht="12.75" customHeight="1" x14ac:dyDescent="0.2">
      <c r="I1" s="8"/>
      <c r="J1" s="8"/>
      <c r="K1" s="8"/>
      <c r="L1" s="8"/>
      <c r="M1" s="8"/>
    </row>
    <row r="2" spans="1:14" ht="24.75" customHeight="1" x14ac:dyDescent="0.2">
      <c r="A2" s="185" t="s">
        <v>30</v>
      </c>
      <c r="B2" s="185"/>
      <c r="C2" s="185"/>
      <c r="D2" s="185"/>
      <c r="E2" s="185"/>
      <c r="F2" s="185"/>
      <c r="G2" s="185"/>
      <c r="H2" s="48"/>
      <c r="I2" s="8"/>
    </row>
    <row r="3" spans="1:14" ht="18" x14ac:dyDescent="0.2">
      <c r="A3" s="186" t="s">
        <v>61</v>
      </c>
      <c r="B3" s="186"/>
      <c r="C3" s="186"/>
      <c r="D3" s="186"/>
      <c r="E3" s="186"/>
      <c r="F3" s="186"/>
      <c r="G3" s="186"/>
      <c r="H3" s="52"/>
      <c r="I3" s="9"/>
    </row>
    <row r="4" spans="1:14" ht="15" x14ac:dyDescent="0.2">
      <c r="A4" s="187" t="str">
        <f>INTESTAZIONE!A2</f>
        <v>Provincia di Matera - COMUNE DI COLOBRARO</v>
      </c>
      <c r="B4" s="187"/>
      <c r="C4" s="187"/>
      <c r="D4" s="187"/>
      <c r="E4" s="187"/>
      <c r="F4" s="187"/>
      <c r="G4" s="187"/>
      <c r="H4" s="49"/>
      <c r="I4" s="13"/>
    </row>
    <row r="5" spans="1:14" ht="18" x14ac:dyDescent="0.2">
      <c r="A5" s="188" t="str">
        <f>INTESTAZIONE!A3</f>
        <v xml:space="preserve">Impianto di Produzione di Biometano </v>
      </c>
      <c r="B5" s="188"/>
      <c r="C5" s="188"/>
      <c r="D5" s="188"/>
      <c r="E5" s="188"/>
      <c r="F5" s="188"/>
      <c r="G5" s="188"/>
      <c r="H5" s="50"/>
      <c r="I5" s="13"/>
    </row>
    <row r="6" spans="1:14" x14ac:dyDescent="0.2">
      <c r="I6" s="13"/>
    </row>
    <row r="7" spans="1:14" ht="18.75" customHeight="1" x14ac:dyDescent="0.2">
      <c r="A7" s="111" t="s">
        <v>31</v>
      </c>
      <c r="B7" s="185" t="str">
        <f ca="1">MID(CELL("nomefile",A1),FIND("]",CELL("nomefile",A1))+1,255)</f>
        <v>NP OCV 08</v>
      </c>
      <c r="C7" s="185"/>
      <c r="D7" s="185"/>
      <c r="E7" s="185"/>
      <c r="F7" s="185"/>
      <c r="G7" s="185"/>
      <c r="H7" s="51"/>
      <c r="I7" s="13"/>
    </row>
    <row r="8" spans="1:14" ht="234.75" customHeight="1" x14ac:dyDescent="0.2">
      <c r="A8" s="111" t="s">
        <v>32</v>
      </c>
      <c r="B8" s="184" t="s">
        <v>91</v>
      </c>
      <c r="C8" s="184"/>
      <c r="D8" s="184"/>
      <c r="E8" s="184"/>
      <c r="F8" s="184"/>
      <c r="G8" s="184"/>
      <c r="I8" s="13"/>
    </row>
    <row r="9" spans="1:14" x14ac:dyDescent="0.2">
      <c r="I9" s="13"/>
    </row>
    <row r="10" spans="1:14" x14ac:dyDescent="0.2">
      <c r="A10" s="6" t="str">
        <f>INTESTAZIONE!A12</f>
        <v>elenco prezzi Regionale della Basilicata</v>
      </c>
      <c r="C10" s="130">
        <f>INTESTAZIONE!B12</f>
        <v>2020</v>
      </c>
      <c r="G10" s="46" t="s">
        <v>60</v>
      </c>
      <c r="I10" s="13"/>
    </row>
    <row r="11" spans="1:14" ht="15.95" customHeight="1" x14ac:dyDescent="0.2">
      <c r="D11" s="4"/>
      <c r="E11" s="4"/>
      <c r="F11" s="4"/>
      <c r="G11" s="155">
        <f>G19/F54</f>
        <v>4.0860465116279075E-2</v>
      </c>
      <c r="I11" s="13"/>
    </row>
    <row r="12" spans="1:14" x14ac:dyDescent="0.2">
      <c r="A12" s="189" t="s">
        <v>37</v>
      </c>
      <c r="B12" s="189"/>
      <c r="C12" s="189"/>
      <c r="D12" s="189"/>
      <c r="E12" s="189"/>
      <c r="F12" s="189"/>
      <c r="G12" s="189"/>
      <c r="I12" s="15"/>
    </row>
    <row r="13" spans="1:14" x14ac:dyDescent="0.2">
      <c r="A13" s="131" t="s">
        <v>59</v>
      </c>
      <c r="I13" s="15"/>
    </row>
    <row r="14" spans="1:14" ht="24.75" thickBot="1" x14ac:dyDescent="0.25">
      <c r="A14" s="132" t="s">
        <v>5</v>
      </c>
      <c r="B14" s="132" t="s">
        <v>6</v>
      </c>
      <c r="C14" s="132" t="s">
        <v>33</v>
      </c>
      <c r="D14" s="133" t="s">
        <v>8</v>
      </c>
      <c r="E14" s="134" t="s">
        <v>9</v>
      </c>
      <c r="F14" s="132"/>
      <c r="G14" s="134" t="s">
        <v>10</v>
      </c>
      <c r="I14" s="13"/>
    </row>
    <row r="15" spans="1:14" x14ac:dyDescent="0.2">
      <c r="A15" s="163">
        <v>2004</v>
      </c>
      <c r="B15" s="164" t="s">
        <v>62</v>
      </c>
      <c r="C15" s="164" t="str">
        <f>INTESTAZIONE!C16</f>
        <v>h</v>
      </c>
      <c r="D15" s="165"/>
      <c r="E15" s="166">
        <f>INTESTAZIONE!D16</f>
        <v>29.75</v>
      </c>
      <c r="F15" s="161"/>
      <c r="G15" s="162">
        <f>E15*D15</f>
        <v>0</v>
      </c>
      <c r="I15" s="13"/>
      <c r="J15" s="57"/>
      <c r="K15" s="60">
        <v>0.1</v>
      </c>
      <c r="L15" s="70" t="e">
        <f>0.1*(E40+E41+#REF!)</f>
        <v>#REF!</v>
      </c>
      <c r="M15" s="61" t="s">
        <v>23</v>
      </c>
      <c r="N15" s="62"/>
    </row>
    <row r="16" spans="1:14" x14ac:dyDescent="0.2">
      <c r="A16" s="163">
        <v>2003</v>
      </c>
      <c r="B16" s="164" t="s">
        <v>63</v>
      </c>
      <c r="C16" s="164" t="str">
        <f>INTESTAZIONE!C17</f>
        <v>h</v>
      </c>
      <c r="D16" s="165">
        <v>0</v>
      </c>
      <c r="E16" s="166">
        <f>INTESTAZIONE!D17</f>
        <v>28.23</v>
      </c>
      <c r="F16" s="163"/>
      <c r="G16" s="162">
        <f>E16*D16</f>
        <v>0</v>
      </c>
      <c r="I16" s="13"/>
      <c r="J16" s="58"/>
      <c r="K16" s="19">
        <v>0.15</v>
      </c>
      <c r="L16" s="20" t="e">
        <f>0.15*(E40+E41+#REF!)</f>
        <v>#REF!</v>
      </c>
      <c r="M16" s="17" t="s">
        <v>23</v>
      </c>
      <c r="N16" s="63"/>
    </row>
    <row r="17" spans="1:14" x14ac:dyDescent="0.2">
      <c r="A17" s="163">
        <v>2002</v>
      </c>
      <c r="B17" s="164" t="s">
        <v>64</v>
      </c>
      <c r="C17" s="164" t="str">
        <f>INTESTAZIONE!C18</f>
        <v>h</v>
      </c>
      <c r="D17" s="165">
        <v>0.4</v>
      </c>
      <c r="E17" s="166">
        <f>INTESTAZIONE!D18</f>
        <v>26.17</v>
      </c>
      <c r="F17" s="163"/>
      <c r="G17" s="162">
        <f>E17*D17</f>
        <v>10.468000000000002</v>
      </c>
      <c r="I17" s="13"/>
      <c r="J17" s="59"/>
      <c r="K17" s="21" t="s">
        <v>24</v>
      </c>
      <c r="L17" s="22">
        <f>G25+G36</f>
        <v>109.55047</v>
      </c>
      <c r="M17" s="13" t="s">
        <v>23</v>
      </c>
      <c r="N17" s="64" t="e">
        <f>IF(L15&lt;L17, IF(L17&lt;L16,"ok","falso"),"falso")</f>
        <v>#REF!</v>
      </c>
    </row>
    <row r="18" spans="1:14" x14ac:dyDescent="0.2">
      <c r="A18" s="163">
        <v>2001</v>
      </c>
      <c r="B18" s="164" t="s">
        <v>65</v>
      </c>
      <c r="C18" s="164" t="s">
        <v>21</v>
      </c>
      <c r="D18" s="165">
        <v>0.6</v>
      </c>
      <c r="E18" s="166">
        <f>INTESTAZIONE!D19</f>
        <v>23.55</v>
      </c>
      <c r="F18" s="163"/>
      <c r="G18" s="162">
        <f>E18*D18</f>
        <v>14.13</v>
      </c>
      <c r="I18" s="15"/>
      <c r="J18" s="59"/>
      <c r="K18" s="13"/>
      <c r="L18" s="13"/>
      <c r="M18" s="13"/>
      <c r="N18" s="64"/>
    </row>
    <row r="19" spans="1:14" x14ac:dyDescent="0.2">
      <c r="F19" s="55" t="s">
        <v>34</v>
      </c>
      <c r="G19" s="72">
        <f>SUM(G15:G18)</f>
        <v>24.598000000000003</v>
      </c>
      <c r="I19" s="17"/>
      <c r="J19" s="59"/>
      <c r="K19" s="13"/>
      <c r="L19" s="13"/>
      <c r="M19" s="13"/>
      <c r="N19" s="64"/>
    </row>
    <row r="20" spans="1:14" x14ac:dyDescent="0.2">
      <c r="A20" s="53" t="s">
        <v>11</v>
      </c>
      <c r="B20" s="71" t="s">
        <v>17</v>
      </c>
      <c r="C20" s="115">
        <f>INTESTAZIONE!C21</f>
        <v>0.15</v>
      </c>
      <c r="F20" s="55"/>
      <c r="G20" s="72"/>
      <c r="I20" s="17"/>
      <c r="J20" s="59"/>
      <c r="K20" s="13"/>
      <c r="L20" s="13"/>
      <c r="M20" s="13"/>
      <c r="N20" s="64"/>
    </row>
    <row r="21" spans="1:14" ht="13.5" thickBot="1" x14ac:dyDescent="0.25">
      <c r="A21" s="71"/>
      <c r="B21" s="71" t="s">
        <v>18</v>
      </c>
      <c r="C21" s="115">
        <f>INTESTAZIONE!C22</f>
        <v>0.1</v>
      </c>
      <c r="I21" s="17"/>
      <c r="J21" s="65"/>
      <c r="K21" s="66" t="s">
        <v>25</v>
      </c>
      <c r="L21" s="67">
        <f>(G25+G36)/G50*100</f>
        <v>22.20827338257109</v>
      </c>
      <c r="M21" s="68" t="s">
        <v>26</v>
      </c>
      <c r="N21" s="69"/>
    </row>
    <row r="22" spans="1:14" ht="13.5" thickBot="1" x14ac:dyDescent="0.25">
      <c r="A22" s="4"/>
      <c r="B22" s="4"/>
      <c r="C22" s="136"/>
      <c r="J22" s="13"/>
      <c r="K22" s="13"/>
      <c r="L22" s="13"/>
      <c r="M22" s="13"/>
    </row>
    <row r="23" spans="1:14" x14ac:dyDescent="0.2">
      <c r="A23" s="53"/>
      <c r="B23" s="71"/>
      <c r="C23" s="115"/>
      <c r="J23" s="116"/>
      <c r="K23" s="117"/>
      <c r="L23" s="4"/>
      <c r="M23" s="4"/>
    </row>
    <row r="24" spans="1:14" x14ac:dyDescent="0.2">
      <c r="A24" s="4"/>
      <c r="B24" s="4"/>
      <c r="C24" s="137"/>
      <c r="G24" s="56">
        <f>D24*E24</f>
        <v>0</v>
      </c>
      <c r="J24" s="118"/>
      <c r="K24" s="119"/>
      <c r="L24" s="4"/>
      <c r="M24" s="4"/>
    </row>
    <row r="25" spans="1:14" ht="15.75" x14ac:dyDescent="0.2">
      <c r="B25" s="110"/>
      <c r="C25" s="110"/>
      <c r="D25" s="110"/>
      <c r="E25" s="110"/>
      <c r="F25" s="138" t="s">
        <v>15</v>
      </c>
      <c r="G25" s="139">
        <f>G19*(1+C20)*(1+C21)*(1-C23)*(1-C24)</f>
        <v>31.116470000000003</v>
      </c>
      <c r="J25" s="120"/>
      <c r="K25" s="119"/>
      <c r="L25" s="13"/>
      <c r="M25" s="13"/>
    </row>
    <row r="26" spans="1:14" x14ac:dyDescent="0.2">
      <c r="A26" s="17"/>
      <c r="B26" s="17"/>
      <c r="C26" s="17"/>
      <c r="D26" s="31"/>
      <c r="I26" s="13"/>
      <c r="J26" s="120"/>
      <c r="K26" s="119"/>
      <c r="L26" s="13"/>
      <c r="M26" s="13"/>
    </row>
    <row r="27" spans="1:14" x14ac:dyDescent="0.2">
      <c r="A27" s="189" t="s">
        <v>38</v>
      </c>
      <c r="B27" s="189"/>
      <c r="C27" s="189"/>
      <c r="D27" s="189"/>
      <c r="E27" s="189"/>
      <c r="F27" s="189"/>
      <c r="G27" s="189"/>
      <c r="I27" s="13"/>
      <c r="J27" s="118"/>
      <c r="K27" s="119"/>
      <c r="L27" s="17"/>
      <c r="M27" s="17"/>
    </row>
    <row r="28" spans="1:14" x14ac:dyDescent="0.2">
      <c r="A28" s="131" t="str">
        <f>INTESTAZIONE!A27</f>
        <v>Noli: prezziario Regionale della Basilicata - 2020</v>
      </c>
      <c r="I28" s="13"/>
      <c r="J28" s="118"/>
      <c r="K28" s="119"/>
      <c r="L28" s="17"/>
      <c r="M28" s="17"/>
    </row>
    <row r="29" spans="1:14" ht="24" x14ac:dyDescent="0.2">
      <c r="A29" s="132" t="s">
        <v>5</v>
      </c>
      <c r="B29" s="132" t="s">
        <v>6</v>
      </c>
      <c r="C29" s="132" t="s">
        <v>33</v>
      </c>
      <c r="D29" s="133" t="s">
        <v>8</v>
      </c>
      <c r="E29" s="134" t="s">
        <v>9</v>
      </c>
      <c r="F29" s="132"/>
      <c r="G29" s="134" t="s">
        <v>10</v>
      </c>
      <c r="I29" s="13"/>
      <c r="J29" s="118"/>
      <c r="K29" s="121"/>
      <c r="L29" s="17"/>
      <c r="M29" s="17"/>
    </row>
    <row r="30" spans="1:14" ht="24" x14ac:dyDescent="0.2">
      <c r="A30" s="156" t="str">
        <f>[1]INTESTAZIONE!A29</f>
        <v>A.01.047.03</v>
      </c>
      <c r="B30" s="157" t="s">
        <v>58</v>
      </c>
      <c r="C30" s="158" t="str">
        <f>[1]INTESTAZIONE!C29</f>
        <v>h</v>
      </c>
      <c r="D30" s="160">
        <v>0.3</v>
      </c>
      <c r="E30" s="160">
        <f>INTESTAZIONE!D29</f>
        <v>62.48</v>
      </c>
      <c r="F30" s="161"/>
      <c r="G30" s="162">
        <f>E30*D30</f>
        <v>18.744</v>
      </c>
      <c r="I30" s="13"/>
      <c r="J30" s="118"/>
      <c r="K30" s="119"/>
      <c r="L30" s="47"/>
      <c r="M30" s="47"/>
      <c r="N30" s="47"/>
    </row>
    <row r="31" spans="1:14" x14ac:dyDescent="0.2">
      <c r="A31" s="156" t="s">
        <v>74</v>
      </c>
      <c r="B31" s="158" t="s">
        <v>75</v>
      </c>
      <c r="C31" s="158" t="str">
        <f>[1]INTESTAZIONE!C30</f>
        <v>h</v>
      </c>
      <c r="D31" s="160">
        <v>0.5</v>
      </c>
      <c r="E31" s="160">
        <f>INTESTAZIONE!D30</f>
        <v>119.38</v>
      </c>
      <c r="F31" s="161"/>
      <c r="G31" s="162">
        <f>E31*D31</f>
        <v>59.69</v>
      </c>
      <c r="I31" s="13"/>
      <c r="J31" s="118"/>
      <c r="K31" s="119"/>
      <c r="L31" s="17"/>
      <c r="M31" s="4"/>
    </row>
    <row r="32" spans="1:14" x14ac:dyDescent="0.2">
      <c r="A32" s="156" t="s">
        <v>76</v>
      </c>
      <c r="B32" s="157" t="s">
        <v>77</v>
      </c>
      <c r="C32" s="158" t="str">
        <f>[1]INTESTAZIONE!C31</f>
        <v>h</v>
      </c>
      <c r="D32" s="166">
        <v>0</v>
      </c>
      <c r="E32" s="160">
        <f>INTESTAZIONE!D31</f>
        <v>140.99</v>
      </c>
      <c r="F32" s="161"/>
      <c r="G32" s="162">
        <f>E32*D32</f>
        <v>0</v>
      </c>
      <c r="I32" s="17"/>
      <c r="J32" s="118"/>
      <c r="K32" s="122"/>
      <c r="L32" s="17"/>
      <c r="M32" s="4"/>
    </row>
    <row r="33" spans="1:11" ht="24" x14ac:dyDescent="0.2">
      <c r="A33" s="156" t="s">
        <v>81</v>
      </c>
      <c r="B33" s="157" t="s">
        <v>82</v>
      </c>
      <c r="C33" s="158" t="s">
        <v>21</v>
      </c>
      <c r="D33" s="160">
        <v>0</v>
      </c>
      <c r="E33" s="160">
        <f>INTESTAZIONE!D32</f>
        <v>134.86000000000001</v>
      </c>
      <c r="F33" s="161"/>
      <c r="G33" s="162">
        <f>E33*D33</f>
        <v>0</v>
      </c>
      <c r="I33" s="17"/>
      <c r="J33" s="123"/>
      <c r="K33" s="122"/>
    </row>
    <row r="34" spans="1:11" x14ac:dyDescent="0.2">
      <c r="F34" s="140" t="s">
        <v>34</v>
      </c>
      <c r="G34" s="114">
        <f>SUM(G30:G33)</f>
        <v>78.433999999999997</v>
      </c>
      <c r="I34" s="17"/>
      <c r="J34" s="123"/>
      <c r="K34" s="122"/>
    </row>
    <row r="35" spans="1:11" x14ac:dyDescent="0.2">
      <c r="G35" s="55"/>
      <c r="I35" s="17"/>
      <c r="J35" s="124"/>
      <c r="K35" s="119"/>
    </row>
    <row r="36" spans="1:11" ht="15.75" x14ac:dyDescent="0.2">
      <c r="B36" s="110"/>
      <c r="C36" s="110"/>
      <c r="D36" s="110"/>
      <c r="E36" s="110"/>
      <c r="F36" s="138" t="s">
        <v>16</v>
      </c>
      <c r="G36" s="139">
        <f>G34</f>
        <v>78.433999999999997</v>
      </c>
      <c r="I36" s="17"/>
      <c r="J36" s="125"/>
      <c r="K36" s="119"/>
    </row>
    <row r="37" spans="1:11" x14ac:dyDescent="0.2">
      <c r="A37" s="54"/>
      <c r="B37" s="10"/>
      <c r="C37" s="10"/>
      <c r="D37" s="11"/>
      <c r="E37" s="12"/>
      <c r="F37" s="10"/>
      <c r="I37" s="13"/>
      <c r="J37" s="125"/>
      <c r="K37" s="119"/>
    </row>
    <row r="38" spans="1:11" x14ac:dyDescent="0.2">
      <c r="A38" s="189" t="s">
        <v>39</v>
      </c>
      <c r="B38" s="189"/>
      <c r="C38" s="189"/>
      <c r="D38" s="189"/>
      <c r="E38" s="189"/>
      <c r="F38" s="189"/>
      <c r="G38" s="189"/>
      <c r="I38" s="13"/>
      <c r="J38" s="125"/>
      <c r="K38" s="119"/>
    </row>
    <row r="39" spans="1:11" ht="24" x14ac:dyDescent="0.2">
      <c r="A39" s="132" t="s">
        <v>22</v>
      </c>
      <c r="B39" s="132" t="s">
        <v>6</v>
      </c>
      <c r="C39" s="132" t="s">
        <v>33</v>
      </c>
      <c r="D39" s="133" t="s">
        <v>8</v>
      </c>
      <c r="E39" s="141" t="s">
        <v>9</v>
      </c>
      <c r="F39" s="142"/>
      <c r="G39" s="134" t="s">
        <v>10</v>
      </c>
      <c r="I39" s="13"/>
      <c r="J39" s="125"/>
      <c r="K39" s="119"/>
    </row>
    <row r="40" spans="1:11" ht="13.9" customHeight="1" x14ac:dyDescent="0.2">
      <c r="A40" s="151"/>
      <c r="B40" s="149" t="s">
        <v>55</v>
      </c>
      <c r="C40" s="135" t="s">
        <v>85</v>
      </c>
      <c r="D40" s="143">
        <v>1</v>
      </c>
      <c r="E40" s="144">
        <v>352</v>
      </c>
      <c r="F40" s="145">
        <v>0</v>
      </c>
      <c r="G40" s="128">
        <f>E40*D40*(1-F40)</f>
        <v>352</v>
      </c>
      <c r="I40" s="13"/>
      <c r="J40" s="125"/>
      <c r="K40" s="119"/>
    </row>
    <row r="41" spans="1:11" ht="30" customHeight="1" x14ac:dyDescent="0.2">
      <c r="A41" s="151" t="s">
        <v>42</v>
      </c>
      <c r="B41" s="150" t="s">
        <v>41</v>
      </c>
      <c r="C41" s="129" t="s">
        <v>40</v>
      </c>
      <c r="D41" s="143">
        <v>1</v>
      </c>
      <c r="E41" s="144">
        <v>2.5</v>
      </c>
      <c r="F41" s="145">
        <v>0</v>
      </c>
      <c r="G41" s="128">
        <f>E41*D41*(1-F41)</f>
        <v>2.5</v>
      </c>
      <c r="I41" s="13"/>
      <c r="J41" s="125"/>
      <c r="K41" s="119"/>
    </row>
    <row r="42" spans="1:11" x14ac:dyDescent="0.2">
      <c r="A42" s="151"/>
      <c r="B42" s="150"/>
      <c r="C42" s="129"/>
      <c r="D42" s="143"/>
      <c r="E42" s="144"/>
      <c r="F42" s="145"/>
      <c r="G42" s="128">
        <f>E42*D42*(1-F42)</f>
        <v>0</v>
      </c>
      <c r="I42" s="13"/>
      <c r="J42" s="125"/>
      <c r="K42" s="119"/>
    </row>
    <row r="43" spans="1:11" x14ac:dyDescent="0.2">
      <c r="A43" s="151"/>
      <c r="B43" s="150"/>
      <c r="C43" s="129"/>
      <c r="D43" s="143"/>
      <c r="E43" s="144"/>
      <c r="F43" s="145"/>
      <c r="G43" s="128">
        <f>E43*D43*(1-F43)</f>
        <v>0</v>
      </c>
      <c r="I43" s="13"/>
      <c r="J43" s="125"/>
      <c r="K43" s="119"/>
    </row>
    <row r="44" spans="1:11" ht="13.5" thickBot="1" x14ac:dyDescent="0.25">
      <c r="F44" s="140" t="s">
        <v>34</v>
      </c>
      <c r="G44" s="114">
        <f>SUM(G40:G43)*1.1</f>
        <v>389.95000000000005</v>
      </c>
      <c r="I44" s="13"/>
      <c r="J44" s="126"/>
      <c r="K44" s="127"/>
    </row>
    <row r="45" spans="1:11" x14ac:dyDescent="0.2">
      <c r="A45" s="53" t="s">
        <v>11</v>
      </c>
      <c r="B45" s="71" t="s">
        <v>17</v>
      </c>
      <c r="C45" s="115">
        <f>IF(A40="Listino Prezziario",0%,INTESTAZIONE!C35)</f>
        <v>0.15</v>
      </c>
      <c r="F45" s="140"/>
      <c r="G45" s="114"/>
      <c r="I45" s="13"/>
    </row>
    <row r="46" spans="1:11" x14ac:dyDescent="0.2">
      <c r="A46" s="71"/>
      <c r="B46" s="71" t="s">
        <v>18</v>
      </c>
      <c r="C46" s="115">
        <f>IF(A40="Listino Prezziario",0%,INTESTAZIONE!C36)</f>
        <v>0.1</v>
      </c>
      <c r="I46" s="13"/>
    </row>
    <row r="47" spans="1:11" x14ac:dyDescent="0.2">
      <c r="A47" s="4"/>
      <c r="B47" s="4"/>
      <c r="C47" s="136"/>
      <c r="I47" s="13"/>
    </row>
    <row r="48" spans="1:11" x14ac:dyDescent="0.2">
      <c r="A48" s="53"/>
      <c r="B48" s="71"/>
      <c r="C48" s="115"/>
      <c r="I48" s="15"/>
    </row>
    <row r="49" spans="1:7" x14ac:dyDescent="0.2">
      <c r="A49" s="4"/>
      <c r="B49" s="4"/>
      <c r="C49" s="137"/>
    </row>
    <row r="50" spans="1:7" ht="15.75" x14ac:dyDescent="0.2">
      <c r="A50" s="46"/>
      <c r="B50" s="46"/>
      <c r="C50" s="46"/>
      <c r="D50" s="46"/>
      <c r="E50" s="46"/>
      <c r="F50" s="138" t="s">
        <v>19</v>
      </c>
      <c r="G50" s="139">
        <f>G44*(1+C45)*(1+C46)*(1-C48)*(1-C49)</f>
        <v>493.28675000000004</v>
      </c>
    </row>
    <row r="51" spans="1:7" x14ac:dyDescent="0.2">
      <c r="A51" s="54"/>
      <c r="B51" s="10"/>
      <c r="C51" s="10"/>
      <c r="D51" s="11"/>
      <c r="E51" s="12"/>
      <c r="F51" s="10"/>
    </row>
    <row r="52" spans="1:7" x14ac:dyDescent="0.2">
      <c r="A52" s="189" t="s">
        <v>20</v>
      </c>
      <c r="B52" s="189"/>
      <c r="C52" s="189"/>
      <c r="D52" s="189"/>
      <c r="E52" s="189"/>
      <c r="F52" s="189"/>
      <c r="G52" s="189"/>
    </row>
    <row r="53" spans="1:7" x14ac:dyDescent="0.2">
      <c r="G53" s="38" t="s">
        <v>84</v>
      </c>
    </row>
    <row r="54" spans="1:7" ht="18" customHeight="1" x14ac:dyDescent="0.2">
      <c r="A54" s="112" t="s">
        <v>36</v>
      </c>
      <c r="B54" s="113">
        <f>G25+G36+G50</f>
        <v>602.83722</v>
      </c>
      <c r="C54" s="190" t="s">
        <v>35</v>
      </c>
      <c r="D54" s="190"/>
      <c r="E54" s="190"/>
      <c r="F54" s="191">
        <f>_xlfn.FLOOR.MATH(B54,1)</f>
        <v>602</v>
      </c>
      <c r="G54" s="191"/>
    </row>
    <row r="55" spans="1:7" ht="18" customHeight="1" x14ac:dyDescent="0.2">
      <c r="A55" s="112"/>
      <c r="B55" s="113"/>
      <c r="C55" s="190"/>
      <c r="D55" s="190"/>
      <c r="E55" s="190"/>
      <c r="F55" s="191"/>
      <c r="G55" s="191"/>
    </row>
    <row r="56" spans="1:7" x14ac:dyDescent="0.2">
      <c r="F56" s="10"/>
    </row>
    <row r="57" spans="1:7" x14ac:dyDescent="0.2">
      <c r="D57" s="11"/>
      <c r="E57" s="12"/>
      <c r="F57" s="10"/>
    </row>
    <row r="58" spans="1:7" x14ac:dyDescent="0.2">
      <c r="D58" s="11"/>
      <c r="E58" s="12"/>
      <c r="F58" s="10"/>
    </row>
    <row r="59" spans="1:7" x14ac:dyDescent="0.2">
      <c r="D59" s="11"/>
      <c r="E59" s="14"/>
      <c r="F59" s="24"/>
    </row>
    <row r="60" spans="1:7" x14ac:dyDescent="0.2">
      <c r="D60" s="11"/>
    </row>
    <row r="61" spans="1:7" x14ac:dyDescent="0.2">
      <c r="D61" s="11"/>
      <c r="E61" s="12"/>
    </row>
    <row r="62" spans="1:7" x14ac:dyDescent="0.2">
      <c r="A62" s="192"/>
      <c r="B62" s="192"/>
      <c r="C62" s="192"/>
      <c r="D62" s="192"/>
      <c r="E62" s="182"/>
      <c r="F62" s="182"/>
    </row>
    <row r="63" spans="1:7" x14ac:dyDescent="0.2">
      <c r="A63" s="192"/>
      <c r="B63" s="192"/>
      <c r="C63" s="192"/>
      <c r="D63" s="192"/>
      <c r="E63" s="182"/>
      <c r="F63" s="182"/>
    </row>
    <row r="64" spans="1:7" ht="18" x14ac:dyDescent="0.2">
      <c r="A64" s="192"/>
      <c r="B64" s="192"/>
      <c r="C64" s="192"/>
      <c r="D64" s="192"/>
      <c r="E64" s="183"/>
      <c r="F64" s="183"/>
    </row>
    <row r="65" spans="1:6" x14ac:dyDescent="0.2">
      <c r="A65" s="192"/>
      <c r="B65" s="192"/>
      <c r="C65" s="192"/>
      <c r="D65" s="192"/>
      <c r="E65" s="179"/>
      <c r="F65" s="179"/>
    </row>
  </sheetData>
  <mergeCells count="17">
    <mergeCell ref="A62:D65"/>
    <mergeCell ref="E62:F62"/>
    <mergeCell ref="E63:F63"/>
    <mergeCell ref="E64:F64"/>
    <mergeCell ref="E65:F65"/>
    <mergeCell ref="A12:G12"/>
    <mergeCell ref="A27:G27"/>
    <mergeCell ref="A38:G38"/>
    <mergeCell ref="A52:G52"/>
    <mergeCell ref="C54:E55"/>
    <mergeCell ref="F54:G55"/>
    <mergeCell ref="B8:G8"/>
    <mergeCell ref="A2:G2"/>
    <mergeCell ref="A3:G3"/>
    <mergeCell ref="A4:G4"/>
    <mergeCell ref="A5:G5"/>
    <mergeCell ref="B7:G7"/>
  </mergeCells>
  <pageMargins left="0.7" right="0.7" top="0.75" bottom="0.75" header="0.3" footer="0.3"/>
  <pageSetup paperSize="9" scale="70" orientation="portrait" cellComments="atEnd" r:id="rId1"/>
</worksheet>
</file>

<file path=docProps/app.xml><?xml version="1.0" encoding="utf-8"?>
<Properties xmlns="http://schemas.openxmlformats.org/officeDocument/2006/extended-properties" xmlns:vt="http://schemas.openxmlformats.org/officeDocument/2006/docPropsVTypes">
  <TotalTime>2293</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43</vt:i4>
      </vt:variant>
    </vt:vector>
  </HeadingPairs>
  <TitlesOfParts>
    <vt:vector size="66" baseType="lpstr">
      <vt:lpstr>INTESTAZIONE</vt:lpstr>
      <vt:lpstr>NP OCV 01</vt:lpstr>
      <vt:lpstr>NP OCV 02</vt:lpstr>
      <vt:lpstr>NP OCV 03</vt:lpstr>
      <vt:lpstr>NP OCV 04</vt:lpstr>
      <vt:lpstr>NP OCV 05</vt:lpstr>
      <vt:lpstr>NP OCV 06</vt:lpstr>
      <vt:lpstr>NP OCV 07</vt:lpstr>
      <vt:lpstr>NP OCV 08</vt:lpstr>
      <vt:lpstr>NP OCV 09</vt:lpstr>
      <vt:lpstr>NP OCV 10</vt:lpstr>
      <vt:lpstr>NP OCV 11</vt:lpstr>
      <vt:lpstr>NP OCV 12</vt:lpstr>
      <vt:lpstr>NP OCV 13</vt:lpstr>
      <vt:lpstr>NP OCV 14</vt:lpstr>
      <vt:lpstr>NP OCV 15</vt:lpstr>
      <vt:lpstr>NP OCV 16</vt:lpstr>
      <vt:lpstr>NP OCV 17</vt:lpstr>
      <vt:lpstr>NP OCV 18</vt:lpstr>
      <vt:lpstr>NP OCV 19</vt:lpstr>
      <vt:lpstr>NP OCV 20</vt:lpstr>
      <vt:lpstr>NP OCV 21</vt:lpstr>
      <vt:lpstr>Foglio1</vt:lpstr>
      <vt:lpstr>INTESTAZIONE!Area_stampa</vt:lpstr>
      <vt:lpstr>'NP OCV 01'!Area_stampa</vt:lpstr>
      <vt:lpstr>'NP OCV 02'!Area_stampa</vt:lpstr>
      <vt:lpstr>'NP OCV 03'!Area_stampa</vt:lpstr>
      <vt:lpstr>'NP OCV 04'!Area_stampa</vt:lpstr>
      <vt:lpstr>'NP OCV 05'!Area_stampa</vt:lpstr>
      <vt:lpstr>'NP OCV 06'!Area_stampa</vt:lpstr>
      <vt:lpstr>'NP OCV 07'!Area_stampa</vt:lpstr>
      <vt:lpstr>'NP OCV 08'!Area_stampa</vt:lpstr>
      <vt:lpstr>'NP OCV 09'!Area_stampa</vt:lpstr>
      <vt:lpstr>'NP OCV 10'!Area_stampa</vt:lpstr>
      <vt:lpstr>'NP OCV 11'!Area_stampa</vt:lpstr>
      <vt:lpstr>'NP OCV 12'!Area_stampa</vt:lpstr>
      <vt:lpstr>'NP OCV 13'!Area_stampa</vt:lpstr>
      <vt:lpstr>'NP OCV 14'!Area_stampa</vt:lpstr>
      <vt:lpstr>'NP OCV 15'!Area_stampa</vt:lpstr>
      <vt:lpstr>'NP OCV 16'!Area_stampa</vt:lpstr>
      <vt:lpstr>'NP OCV 17'!Area_stampa</vt:lpstr>
      <vt:lpstr>'NP OCV 18'!Area_stampa</vt:lpstr>
      <vt:lpstr>'NP OCV 19'!Area_stampa</vt:lpstr>
      <vt:lpstr>'NP OCV 20'!Area_stampa</vt:lpstr>
      <vt:lpstr>'NP OCV 21'!Area_stampa</vt:lpstr>
      <vt:lpstr>'NP OCV 01'!Print_Area</vt:lpstr>
      <vt:lpstr>'NP OCV 02'!Print_Area</vt:lpstr>
      <vt:lpstr>'NP OCV 03'!Print_Area</vt:lpstr>
      <vt:lpstr>'NP OCV 04'!Print_Area</vt:lpstr>
      <vt:lpstr>'NP OCV 05'!Print_Area</vt:lpstr>
      <vt:lpstr>'NP OCV 06'!Print_Area</vt:lpstr>
      <vt:lpstr>'NP OCV 07'!Print_Area</vt:lpstr>
      <vt:lpstr>'NP OCV 08'!Print_Area</vt:lpstr>
      <vt:lpstr>'NP OCV 09'!Print_Area</vt:lpstr>
      <vt:lpstr>'NP OCV 10'!Print_Area</vt:lpstr>
      <vt:lpstr>'NP OCV 11'!Print_Area</vt:lpstr>
      <vt:lpstr>'NP OCV 12'!Print_Area</vt:lpstr>
      <vt:lpstr>'NP OCV 13'!Print_Area</vt:lpstr>
      <vt:lpstr>'NP OCV 14'!Print_Area</vt:lpstr>
      <vt:lpstr>'NP OCV 15'!Print_Area</vt:lpstr>
      <vt:lpstr>'NP OCV 16'!Print_Area</vt:lpstr>
      <vt:lpstr>'NP OCV 17'!Print_Area</vt:lpstr>
      <vt:lpstr>'NP OCV 18'!Print_Area</vt:lpstr>
      <vt:lpstr>'NP OCV 19'!Print_Area</vt:lpstr>
      <vt:lpstr>'NP OCV 20'!Print_Area</vt:lpstr>
      <vt:lpstr>'NP OCV 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PR37298</dc:creator>
  <cp:lastModifiedBy>Elviro Dichiara</cp:lastModifiedBy>
  <cp:revision>85</cp:revision>
  <cp:lastPrinted>2023-10-27T11:17:47Z</cp:lastPrinted>
  <dcterms:created xsi:type="dcterms:W3CDTF">2002-04-12T07:20:06Z</dcterms:created>
  <dcterms:modified xsi:type="dcterms:W3CDTF">2024-04-04T11:49:11Z</dcterms:modified>
</cp:coreProperties>
</file>